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acob.lundberg\Google Drive\Timbro\skattereform\arbete\"/>
    </mc:Choice>
  </mc:AlternateContent>
  <xr:revisionPtr revIDLastSave="0" documentId="13_ncr:1_{5AA2572B-47AB-44E8-8A36-A5AABB88363B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Marginalskatt" sheetId="1" r:id="rId1"/>
    <sheet name="Avdrag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I13" i="1"/>
  <c r="I12" i="1"/>
  <c r="G27" i="1" l="1"/>
  <c r="L27" i="1" s="1"/>
  <c r="G28" i="1"/>
  <c r="L28" i="1" s="1"/>
  <c r="O17" i="1"/>
  <c r="M17" i="1" s="1"/>
  <c r="O18" i="1"/>
  <c r="M18" i="1" s="1"/>
  <c r="O19" i="1"/>
  <c r="M19" i="1" s="1"/>
  <c r="O20" i="1"/>
  <c r="M20" i="1" s="1"/>
  <c r="O21" i="1"/>
  <c r="M21" i="1" s="1"/>
  <c r="O22" i="1"/>
  <c r="M22" i="1" s="1"/>
  <c r="O23" i="1"/>
  <c r="O24" i="1"/>
  <c r="O25" i="1"/>
  <c r="O26" i="1"/>
  <c r="M26" i="1" s="1"/>
  <c r="O27" i="1"/>
  <c r="M27" i="1" s="1"/>
  <c r="O28" i="1"/>
  <c r="D23" i="1"/>
  <c r="I23" i="1" s="1"/>
  <c r="D24" i="1"/>
  <c r="I24" i="1" s="1"/>
  <c r="D25" i="1"/>
  <c r="I25" i="1" s="1"/>
  <c r="C17" i="1"/>
  <c r="M28" i="1" l="1"/>
  <c r="P23" i="1"/>
  <c r="Q23" i="1" s="1"/>
  <c r="M23" i="1"/>
  <c r="P25" i="1"/>
  <c r="Q25" i="1" s="1"/>
  <c r="M25" i="1"/>
  <c r="P24" i="1"/>
  <c r="Q24" i="1" s="1"/>
  <c r="M24" i="1"/>
  <c r="A34" i="1" l="1"/>
  <c r="B34" i="1" s="1"/>
  <c r="B1" i="2" l="1"/>
  <c r="E8" i="2" s="1"/>
  <c r="A8" i="2" l="1"/>
  <c r="B8" i="2" s="1"/>
  <c r="E9" i="2" s="1"/>
  <c r="E10" i="2" s="1"/>
  <c r="A5" i="2"/>
  <c r="E5" i="2"/>
  <c r="A6" i="2"/>
  <c r="B6" i="2" s="1"/>
  <c r="B9" i="2"/>
  <c r="B10" i="2" s="1"/>
  <c r="D8" i="2"/>
  <c r="B5" i="2"/>
  <c r="D5" i="2"/>
  <c r="D6" i="2"/>
  <c r="E6" i="2" s="1"/>
  <c r="B4" i="2"/>
  <c r="A7" i="2"/>
  <c r="E4" i="2"/>
  <c r="B7" i="2"/>
  <c r="D7" i="2"/>
  <c r="E7" i="2" s="1"/>
  <c r="A18" i="1"/>
  <c r="B18" i="1" s="1"/>
  <c r="A27" i="1"/>
  <c r="B27" i="1" s="1"/>
  <c r="A23" i="1"/>
  <c r="B23" i="1" s="1"/>
  <c r="A19" i="1"/>
  <c r="B19" i="1" s="1"/>
  <c r="A20" i="1" l="1"/>
  <c r="B20" i="1" s="1"/>
  <c r="C19" i="1"/>
  <c r="A28" i="1"/>
  <c r="B28" i="1" s="1"/>
  <c r="C27" i="1"/>
  <c r="C18" i="1"/>
  <c r="A24" i="1"/>
  <c r="B24" i="1" s="1"/>
  <c r="C23" i="1"/>
  <c r="D9" i="2"/>
  <c r="A30" i="1"/>
  <c r="B30" i="1" s="1"/>
  <c r="C24" i="1" l="1"/>
  <c r="C20" i="1"/>
  <c r="C28" i="1"/>
  <c r="O35" i="1"/>
  <c r="A35" i="1"/>
  <c r="O34" i="1"/>
  <c r="A33" i="1"/>
  <c r="O33" i="1"/>
  <c r="O32" i="1"/>
  <c r="O31" i="1"/>
  <c r="O30" i="1"/>
  <c r="C30" i="1"/>
  <c r="O29" i="1"/>
  <c r="O16" i="1"/>
  <c r="M16" i="1" s="1"/>
  <c r="O15" i="1"/>
  <c r="M15" i="1" s="1"/>
  <c r="O14" i="1"/>
  <c r="M14" i="1" s="1"/>
  <c r="O13" i="1"/>
  <c r="P13" i="1" s="1"/>
  <c r="Q13" i="1" s="1"/>
  <c r="O12" i="1"/>
  <c r="P12" i="1" s="1"/>
  <c r="Q12" i="1" s="1"/>
  <c r="C12" i="1"/>
  <c r="A32" i="1"/>
  <c r="A26" i="1"/>
  <c r="G35" i="1"/>
  <c r="L35" i="1" s="1"/>
  <c r="A16" i="1"/>
  <c r="B16" i="1" s="1"/>
  <c r="M30" i="1" l="1"/>
  <c r="M31" i="1"/>
  <c r="M34" i="1"/>
  <c r="M32" i="1"/>
  <c r="M29" i="1"/>
  <c r="C35" i="1"/>
  <c r="B35" i="1"/>
  <c r="M33" i="1"/>
  <c r="M35" i="1"/>
  <c r="A31" i="1"/>
  <c r="B32" i="1"/>
  <c r="C33" i="1"/>
  <c r="B33" i="1"/>
  <c r="C26" i="1"/>
  <c r="B26" i="1"/>
  <c r="D16" i="1"/>
  <c r="D26" i="1"/>
  <c r="I26" i="1" s="1"/>
  <c r="D14" i="1"/>
  <c r="I14" i="1" s="1"/>
  <c r="A25" i="1"/>
  <c r="C16" i="1"/>
  <c r="A15" i="1"/>
  <c r="F32" i="1"/>
  <c r="K32" i="1" s="1"/>
  <c r="F34" i="1"/>
  <c r="K34" i="1" s="1"/>
  <c r="G26" i="1"/>
  <c r="L26" i="1" s="1"/>
  <c r="G29" i="1"/>
  <c r="L29" i="1" s="1"/>
  <c r="F30" i="1"/>
  <c r="K30" i="1" s="1"/>
  <c r="C32" i="1"/>
  <c r="G32" i="1"/>
  <c r="L32" i="1" s="1"/>
  <c r="C34" i="1"/>
  <c r="G34" i="1"/>
  <c r="L34" i="1" s="1"/>
  <c r="A14" i="1"/>
  <c r="B14" i="1" s="1"/>
  <c r="A22" i="1"/>
  <c r="D22" i="1"/>
  <c r="G30" i="1"/>
  <c r="L30" i="1" s="1"/>
  <c r="F31" i="1"/>
  <c r="K31" i="1" s="1"/>
  <c r="D32" i="1"/>
  <c r="I32" i="1" s="1"/>
  <c r="F33" i="1"/>
  <c r="K33" i="1" s="1"/>
  <c r="D34" i="1"/>
  <c r="I34" i="1" s="1"/>
  <c r="F35" i="1"/>
  <c r="K35" i="1" s="1"/>
  <c r="A29" i="1"/>
  <c r="G31" i="1"/>
  <c r="L31" i="1" s="1"/>
  <c r="G33" i="1"/>
  <c r="L33" i="1" s="1"/>
  <c r="D17" i="1" l="1"/>
  <c r="I17" i="1" s="1"/>
  <c r="I16" i="1"/>
  <c r="P22" i="1"/>
  <c r="Q22" i="1" s="1"/>
  <c r="I22" i="1"/>
  <c r="C22" i="1"/>
  <c r="B22" i="1"/>
  <c r="C31" i="1"/>
  <c r="B31" i="1"/>
  <c r="C15" i="1"/>
  <c r="B15" i="1"/>
  <c r="C29" i="1"/>
  <c r="B29" i="1"/>
  <c r="C25" i="1"/>
  <c r="B25" i="1"/>
  <c r="P17" i="1"/>
  <c r="D18" i="1"/>
  <c r="I18" i="1" s="1"/>
  <c r="D27" i="1"/>
  <c r="I27" i="1" s="1"/>
  <c r="P26" i="1"/>
  <c r="Q26" i="1" s="1"/>
  <c r="D21" i="1"/>
  <c r="P14" i="1"/>
  <c r="Q14" i="1" s="1"/>
  <c r="D29" i="1"/>
  <c r="I29" i="1" s="1"/>
  <c r="D15" i="1"/>
  <c r="I15" i="1" s="1"/>
  <c r="D30" i="1"/>
  <c r="I30" i="1" s="1"/>
  <c r="P16" i="1"/>
  <c r="Q16" i="1" s="1"/>
  <c r="A13" i="1"/>
  <c r="C14" i="1"/>
  <c r="E32" i="1"/>
  <c r="J32" i="1" s="1"/>
  <c r="D33" i="1"/>
  <c r="I33" i="1" s="1"/>
  <c r="P32" i="1"/>
  <c r="E34" i="1"/>
  <c r="J34" i="1" s="1"/>
  <c r="D35" i="1"/>
  <c r="I35" i="1" s="1"/>
  <c r="P34" i="1"/>
  <c r="A21" i="1"/>
  <c r="C21" i="1" l="1"/>
  <c r="B21" i="1"/>
  <c r="C13" i="1"/>
  <c r="B13" i="1"/>
  <c r="P21" i="1"/>
  <c r="I21" i="1"/>
  <c r="Q21" i="1"/>
  <c r="D28" i="1"/>
  <c r="P27" i="1"/>
  <c r="D19" i="1"/>
  <c r="I19" i="1" s="1"/>
  <c r="P18" i="1"/>
  <c r="Q34" i="1"/>
  <c r="Q32" i="1"/>
  <c r="Q17" i="1"/>
  <c r="P30" i="1"/>
  <c r="P29" i="1"/>
  <c r="P15" i="1"/>
  <c r="Q15" i="1" s="1"/>
  <c r="D31" i="1"/>
  <c r="I31" i="1" s="1"/>
  <c r="E35" i="1"/>
  <c r="J35" i="1" s="1"/>
  <c r="P35" i="1"/>
  <c r="E33" i="1"/>
  <c r="J33" i="1" s="1"/>
  <c r="P33" i="1"/>
  <c r="P28" i="1" l="1"/>
  <c r="I28" i="1"/>
  <c r="Q29" i="1"/>
  <c r="Q28" i="1"/>
  <c r="Q30" i="1"/>
  <c r="Q18" i="1"/>
  <c r="Q33" i="1"/>
  <c r="D20" i="1"/>
  <c r="P19" i="1"/>
  <c r="Q35" i="1"/>
  <c r="Q27" i="1"/>
  <c r="P31" i="1"/>
  <c r="P20" i="1" l="1"/>
  <c r="I20" i="1"/>
  <c r="Q20" i="1"/>
  <c r="Q31" i="1"/>
  <c r="Q19" i="1"/>
</calcChain>
</file>

<file path=xl/sharedStrings.xml><?xml version="1.0" encoding="utf-8"?>
<sst xmlns="http://schemas.openxmlformats.org/spreadsheetml/2006/main" count="33" uniqueCount="24">
  <si>
    <t>Prisbasbelopp</t>
  </si>
  <si>
    <t>Kommunalskatt</t>
  </si>
  <si>
    <t>Nedre brytpunkt</t>
  </si>
  <si>
    <t>Övre brytpunkt</t>
  </si>
  <si>
    <t>Arbetsgivaravgift</t>
  </si>
  <si>
    <t>Konsumtionsskatt</t>
  </si>
  <si>
    <t>Årsinkomst</t>
  </si>
  <si>
    <t>Månadslön</t>
  </si>
  <si>
    <t>Marginalskatt</t>
  </si>
  <si>
    <t>Marginalskatt utan värnskatt</t>
  </si>
  <si>
    <t>Marginalskatt utan värnskatt och JSA-avtrappning</t>
  </si>
  <si>
    <t>Marginalskatt utan statlig inkomstskatt och JSA-avtrappning</t>
  </si>
  <si>
    <t>Inkomstskatt</t>
  </si>
  <si>
    <t>Inkomstbasbelopp</t>
  </si>
  <si>
    <t>Annual income</t>
  </si>
  <si>
    <t>Montly income</t>
  </si>
  <si>
    <t>Marginal tax rate</t>
  </si>
  <si>
    <t>Payroll tax</t>
  </si>
  <si>
    <t>Income tax</t>
  </si>
  <si>
    <t>Consumption tax</t>
  </si>
  <si>
    <t>Grundavdrag</t>
  </si>
  <si>
    <t>Jobbskatteavdrag</t>
  </si>
  <si>
    <t>Arbetsgivaravgifter</t>
  </si>
  <si>
    <t>Arbetsgivarens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</si>
</sst>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9" fontId="0" fillId="0" borderId="0" xfId="1" applyFont="1"/>
    <xf numFmtId="9" fontId="0" fillId="0" borderId="0" xfId="0" applyNumberFormat="1"/>
    <xf numFmtId="9" fontId="0" fillId="0" borderId="0" xfId="1" applyNumberFormat="1" applyFont="1"/>
    <xf numFmtId="1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Marginalskatt!$O$11</c:f>
              <c:strCache>
                <c:ptCount val="1"/>
                <c:pt idx="0">
                  <c:v>Arbetsgivaravgift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Marginalskatt!$A$12:$A$35</c:f>
              <c:numCache>
                <c:formatCode>#,##0</c:formatCode>
                <c:ptCount val="24"/>
                <c:pt idx="0">
                  <c:v>0</c:v>
                </c:pt>
                <c:pt idx="1">
                  <c:v>41404</c:v>
                </c:pt>
                <c:pt idx="2">
                  <c:v>41405</c:v>
                </c:pt>
                <c:pt idx="3">
                  <c:v>133769</c:v>
                </c:pt>
                <c:pt idx="4">
                  <c:v>133770</c:v>
                </c:pt>
                <c:pt idx="5">
                  <c:v>300000</c:v>
                </c:pt>
                <c:pt idx="6">
                  <c:v>300000</c:v>
                </c:pt>
                <c:pt idx="7">
                  <c:v>341250</c:v>
                </c:pt>
                <c:pt idx="8">
                  <c:v>341250</c:v>
                </c:pt>
                <c:pt idx="9">
                  <c:v>367639</c:v>
                </c:pt>
                <c:pt idx="10">
                  <c:v>367640</c:v>
                </c:pt>
                <c:pt idx="11">
                  <c:v>455000</c:v>
                </c:pt>
                <c:pt idx="12">
                  <c:v>455000</c:v>
                </c:pt>
                <c:pt idx="13">
                  <c:v>468699</c:v>
                </c:pt>
                <c:pt idx="14">
                  <c:v>468700</c:v>
                </c:pt>
                <c:pt idx="15">
                  <c:v>504375</c:v>
                </c:pt>
                <c:pt idx="16">
                  <c:v>504375</c:v>
                </c:pt>
                <c:pt idx="17">
                  <c:v>616069</c:v>
                </c:pt>
                <c:pt idx="18">
                  <c:v>616070</c:v>
                </c:pt>
                <c:pt idx="19">
                  <c:v>675699</c:v>
                </c:pt>
                <c:pt idx="20">
                  <c:v>675700</c:v>
                </c:pt>
                <c:pt idx="21">
                  <c:v>1523148.5066666666</c:v>
                </c:pt>
                <c:pt idx="22">
                  <c:v>1523149.5066666666</c:v>
                </c:pt>
                <c:pt idx="23">
                  <c:v>1680000</c:v>
                </c:pt>
              </c:numCache>
            </c:numRef>
          </c:xVal>
          <c:yVal>
            <c:numRef>
              <c:f>Marginalskatt!$O$12:$O$35</c:f>
              <c:numCache>
                <c:formatCode>0%</c:formatCode>
                <c:ptCount val="24"/>
                <c:pt idx="0">
                  <c:v>0.23908080961801853</c:v>
                </c:pt>
                <c:pt idx="1">
                  <c:v>0.23908080961801853</c:v>
                </c:pt>
                <c:pt idx="2">
                  <c:v>0.23908080961801853</c:v>
                </c:pt>
                <c:pt idx="3">
                  <c:v>0.23908080961801853</c:v>
                </c:pt>
                <c:pt idx="4">
                  <c:v>0.23908080961801853</c:v>
                </c:pt>
                <c:pt idx="5">
                  <c:v>0.23908080961801853</c:v>
                </c:pt>
                <c:pt idx="6">
                  <c:v>0.23908080961801853</c:v>
                </c:pt>
                <c:pt idx="7">
                  <c:v>0.23908080961801853</c:v>
                </c:pt>
                <c:pt idx="8">
                  <c:v>0.23908080961801853</c:v>
                </c:pt>
                <c:pt idx="9">
                  <c:v>0.23908080961801853</c:v>
                </c:pt>
                <c:pt idx="10">
                  <c:v>0.23908080961801853</c:v>
                </c:pt>
                <c:pt idx="11">
                  <c:v>0.23908080961801853</c:v>
                </c:pt>
                <c:pt idx="12">
                  <c:v>0.23908080961801853</c:v>
                </c:pt>
                <c:pt idx="13">
                  <c:v>0.23908080961801853</c:v>
                </c:pt>
                <c:pt idx="14">
                  <c:v>0.23908080961801853</c:v>
                </c:pt>
                <c:pt idx="15">
                  <c:v>0.23908080961801853</c:v>
                </c:pt>
                <c:pt idx="16">
                  <c:v>0.23908080961801853</c:v>
                </c:pt>
                <c:pt idx="17">
                  <c:v>0.23908080961801853</c:v>
                </c:pt>
                <c:pt idx="18">
                  <c:v>0.23908080961801853</c:v>
                </c:pt>
                <c:pt idx="19">
                  <c:v>0.23908080961801853</c:v>
                </c:pt>
                <c:pt idx="20">
                  <c:v>0.23908080961801853</c:v>
                </c:pt>
                <c:pt idx="21">
                  <c:v>0.23908080961801853</c:v>
                </c:pt>
                <c:pt idx="22">
                  <c:v>0.23908080961801853</c:v>
                </c:pt>
                <c:pt idx="23">
                  <c:v>0.23908080961801853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2-47BA-BB9F-96AC1B8DB3B2}"/>
            </c:ext>
          </c:extLst>
        </c:ser>
        <c:ser>
          <c:idx val="1"/>
          <c:order val="1"/>
          <c:tx>
            <c:strRef>
              <c:f>Marginalskatt!$P$11</c:f>
              <c:strCache>
                <c:ptCount val="1"/>
                <c:pt idx="0">
                  <c:v>Inkomstskatt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Marginalskatt!$A$12:$A$35</c:f>
              <c:numCache>
                <c:formatCode>#,##0</c:formatCode>
                <c:ptCount val="24"/>
                <c:pt idx="0">
                  <c:v>0</c:v>
                </c:pt>
                <c:pt idx="1">
                  <c:v>41404</c:v>
                </c:pt>
                <c:pt idx="2">
                  <c:v>41405</c:v>
                </c:pt>
                <c:pt idx="3">
                  <c:v>133769</c:v>
                </c:pt>
                <c:pt idx="4">
                  <c:v>133770</c:v>
                </c:pt>
                <c:pt idx="5">
                  <c:v>300000</c:v>
                </c:pt>
                <c:pt idx="6">
                  <c:v>300000</c:v>
                </c:pt>
                <c:pt idx="7">
                  <c:v>341250</c:v>
                </c:pt>
                <c:pt idx="8">
                  <c:v>341250</c:v>
                </c:pt>
                <c:pt idx="9">
                  <c:v>367639</c:v>
                </c:pt>
                <c:pt idx="10">
                  <c:v>367640</c:v>
                </c:pt>
                <c:pt idx="11">
                  <c:v>455000</c:v>
                </c:pt>
                <c:pt idx="12">
                  <c:v>455000</c:v>
                </c:pt>
                <c:pt idx="13">
                  <c:v>468699</c:v>
                </c:pt>
                <c:pt idx="14">
                  <c:v>468700</c:v>
                </c:pt>
                <c:pt idx="15">
                  <c:v>504375</c:v>
                </c:pt>
                <c:pt idx="16">
                  <c:v>504375</c:v>
                </c:pt>
                <c:pt idx="17">
                  <c:v>616069</c:v>
                </c:pt>
                <c:pt idx="18">
                  <c:v>616070</c:v>
                </c:pt>
                <c:pt idx="19">
                  <c:v>675699</c:v>
                </c:pt>
                <c:pt idx="20">
                  <c:v>675700</c:v>
                </c:pt>
                <c:pt idx="21">
                  <c:v>1523148.5066666666</c:v>
                </c:pt>
                <c:pt idx="22">
                  <c:v>1523149.5066666666</c:v>
                </c:pt>
                <c:pt idx="23">
                  <c:v>1680000</c:v>
                </c:pt>
              </c:numCache>
            </c:numRef>
          </c:xVal>
          <c:yVal>
            <c:numRef>
              <c:f>Marginalskatt!$P$12:$P$35</c:f>
              <c:numCache>
                <c:formatCode>0%</c:formatCode>
                <c:ptCount val="24"/>
                <c:pt idx="0">
                  <c:v>0.23908080961801853</c:v>
                </c:pt>
                <c:pt idx="1">
                  <c:v>0.23908080961801853</c:v>
                </c:pt>
                <c:pt idx="2">
                  <c:v>0.40234484857708108</c:v>
                </c:pt>
                <c:pt idx="3">
                  <c:v>0.40234484857708108</c:v>
                </c:pt>
                <c:pt idx="4">
                  <c:v>0.45635884949018413</c:v>
                </c:pt>
                <c:pt idx="5">
                  <c:v>0.45635884949018413</c:v>
                </c:pt>
                <c:pt idx="6">
                  <c:v>0.45635884949018413</c:v>
                </c:pt>
                <c:pt idx="7">
                  <c:v>0.45635884949018413</c:v>
                </c:pt>
                <c:pt idx="8">
                  <c:v>0.45635884949018413</c:v>
                </c:pt>
                <c:pt idx="9">
                  <c:v>0.45635884949018413</c:v>
                </c:pt>
                <c:pt idx="10">
                  <c:v>0.48348805356871094</c:v>
                </c:pt>
                <c:pt idx="11">
                  <c:v>0.48348805356871094</c:v>
                </c:pt>
                <c:pt idx="12">
                  <c:v>0.48348805356871094</c:v>
                </c:pt>
                <c:pt idx="13">
                  <c:v>0.48348805356871094</c:v>
                </c:pt>
                <c:pt idx="14">
                  <c:v>0.63567189164510718</c:v>
                </c:pt>
                <c:pt idx="15">
                  <c:v>0.63567189164510718</c:v>
                </c:pt>
                <c:pt idx="16">
                  <c:v>0.63567189164510718</c:v>
                </c:pt>
                <c:pt idx="17">
                  <c:v>0.63567189164510718</c:v>
                </c:pt>
                <c:pt idx="18">
                  <c:v>0.65849946735656673</c:v>
                </c:pt>
                <c:pt idx="19">
                  <c:v>0.65849946735656673</c:v>
                </c:pt>
                <c:pt idx="20">
                  <c:v>0.69654542687566567</c:v>
                </c:pt>
                <c:pt idx="21">
                  <c:v>0.69654542687566567</c:v>
                </c:pt>
                <c:pt idx="22">
                  <c:v>0.67371785116420624</c:v>
                </c:pt>
                <c:pt idx="23">
                  <c:v>0.67371785116420624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B2-47BA-BB9F-96AC1B8DB3B2}"/>
            </c:ext>
          </c:extLst>
        </c:ser>
        <c:ser>
          <c:idx val="2"/>
          <c:order val="2"/>
          <c:tx>
            <c:strRef>
              <c:f>Marginalskatt!$Q$11</c:f>
              <c:strCache>
                <c:ptCount val="1"/>
                <c:pt idx="0">
                  <c:v>Konsumtionsskatt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Marginalskatt!$A$12:$A$35</c:f>
              <c:numCache>
                <c:formatCode>#,##0</c:formatCode>
                <c:ptCount val="24"/>
                <c:pt idx="0">
                  <c:v>0</c:v>
                </c:pt>
                <c:pt idx="1">
                  <c:v>41404</c:v>
                </c:pt>
                <c:pt idx="2">
                  <c:v>41405</c:v>
                </c:pt>
                <c:pt idx="3">
                  <c:v>133769</c:v>
                </c:pt>
                <c:pt idx="4">
                  <c:v>133770</c:v>
                </c:pt>
                <c:pt idx="5">
                  <c:v>300000</c:v>
                </c:pt>
                <c:pt idx="6">
                  <c:v>300000</c:v>
                </c:pt>
                <c:pt idx="7">
                  <c:v>341250</c:v>
                </c:pt>
                <c:pt idx="8">
                  <c:v>341250</c:v>
                </c:pt>
                <c:pt idx="9">
                  <c:v>367639</c:v>
                </c:pt>
                <c:pt idx="10">
                  <c:v>367640</c:v>
                </c:pt>
                <c:pt idx="11">
                  <c:v>455000</c:v>
                </c:pt>
                <c:pt idx="12">
                  <c:v>455000</c:v>
                </c:pt>
                <c:pt idx="13">
                  <c:v>468699</c:v>
                </c:pt>
                <c:pt idx="14">
                  <c:v>468700</c:v>
                </c:pt>
                <c:pt idx="15">
                  <c:v>504375</c:v>
                </c:pt>
                <c:pt idx="16">
                  <c:v>504375</c:v>
                </c:pt>
                <c:pt idx="17">
                  <c:v>616069</c:v>
                </c:pt>
                <c:pt idx="18">
                  <c:v>616070</c:v>
                </c:pt>
                <c:pt idx="19">
                  <c:v>675699</c:v>
                </c:pt>
                <c:pt idx="20">
                  <c:v>675700</c:v>
                </c:pt>
                <c:pt idx="21">
                  <c:v>1523148.5066666666</c:v>
                </c:pt>
                <c:pt idx="22">
                  <c:v>1523149.5066666666</c:v>
                </c:pt>
                <c:pt idx="23">
                  <c:v>1680000</c:v>
                </c:pt>
              </c:numCache>
            </c:numRef>
          </c:xVal>
          <c:yVal>
            <c:numRef>
              <c:f>Marginalskatt!$Q$12:$Q$35</c:f>
              <c:numCache>
                <c:formatCode>0%</c:formatCode>
                <c:ptCount val="24"/>
                <c:pt idx="0">
                  <c:v>0.38365545579059501</c:v>
                </c:pt>
                <c:pt idx="1">
                  <c:v>0.38365545579059501</c:v>
                </c:pt>
                <c:pt idx="2">
                  <c:v>0.51589932734743571</c:v>
                </c:pt>
                <c:pt idx="3">
                  <c:v>0.51589932734743571</c:v>
                </c:pt>
                <c:pt idx="4">
                  <c:v>0.55965066808704911</c:v>
                </c:pt>
                <c:pt idx="5">
                  <c:v>0.55965066808704911</c:v>
                </c:pt>
                <c:pt idx="6">
                  <c:v>0.55965066808704911</c:v>
                </c:pt>
                <c:pt idx="7">
                  <c:v>0.55965066808704911</c:v>
                </c:pt>
                <c:pt idx="8">
                  <c:v>0.55965066808704911</c:v>
                </c:pt>
                <c:pt idx="9">
                  <c:v>0.55965066808704911</c:v>
                </c:pt>
                <c:pt idx="10">
                  <c:v>0.58162532339065587</c:v>
                </c:pt>
                <c:pt idx="11">
                  <c:v>0.58162532339065587</c:v>
                </c:pt>
                <c:pt idx="12">
                  <c:v>0.58162532339065587</c:v>
                </c:pt>
                <c:pt idx="13">
                  <c:v>0.58162532339065587</c:v>
                </c:pt>
                <c:pt idx="14">
                  <c:v>0.70489423223253678</c:v>
                </c:pt>
                <c:pt idx="15">
                  <c:v>0.70489423223253678</c:v>
                </c:pt>
                <c:pt idx="16">
                  <c:v>0.70489423223253678</c:v>
                </c:pt>
                <c:pt idx="17">
                  <c:v>0.70489423223253678</c:v>
                </c:pt>
                <c:pt idx="18">
                  <c:v>0.72338456855881905</c:v>
                </c:pt>
                <c:pt idx="19">
                  <c:v>0.72338456855881905</c:v>
                </c:pt>
                <c:pt idx="20">
                  <c:v>0.75420179576928925</c:v>
                </c:pt>
                <c:pt idx="21">
                  <c:v>0.75420179576928925</c:v>
                </c:pt>
                <c:pt idx="22">
                  <c:v>0.73571145944300709</c:v>
                </c:pt>
                <c:pt idx="23">
                  <c:v>0.73571145944300709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B2-47BA-BB9F-96AC1B8D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37336"/>
        <c:axId val="365137728"/>
      </c:scatterChart>
      <c:valAx>
        <c:axId val="365137336"/>
        <c:scaling>
          <c:orientation val="minMax"/>
          <c:max val="16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Årslön</a:t>
                </a:r>
                <a:r>
                  <a:rPr lang="en-US" b="1" baseline="0"/>
                  <a:t> (tusentals kronor)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137728"/>
        <c:crosses val="autoZero"/>
        <c:crossBetween val="midCat"/>
        <c:dispUnits>
          <c:builtInUnit val="thousands"/>
        </c:dispUnits>
      </c:valAx>
      <c:valAx>
        <c:axId val="365137728"/>
        <c:scaling>
          <c:orientation val="minMax"/>
          <c:max val="1"/>
        </c:scaling>
        <c:delete val="0"/>
        <c:axPos val="l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Effektiv</a:t>
                </a:r>
              </a:p>
              <a:p>
                <a:pPr>
                  <a:defRPr b="1"/>
                </a:pPr>
                <a:r>
                  <a:rPr lang="en-US" b="1"/>
                  <a:t>marginal-</a:t>
                </a:r>
              </a:p>
              <a:p>
                <a:pPr>
                  <a:defRPr b="1"/>
                </a:pPr>
                <a:r>
                  <a:rPr lang="en-US" b="1"/>
                  <a:t>skatt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1373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Marginalskatt!$A$12:$A$35</c:f>
              <c:numCache>
                <c:formatCode>#,##0</c:formatCode>
                <c:ptCount val="24"/>
                <c:pt idx="0">
                  <c:v>0</c:v>
                </c:pt>
                <c:pt idx="1">
                  <c:v>41404</c:v>
                </c:pt>
                <c:pt idx="2">
                  <c:v>41405</c:v>
                </c:pt>
                <c:pt idx="3">
                  <c:v>133769</c:v>
                </c:pt>
                <c:pt idx="4">
                  <c:v>133770</c:v>
                </c:pt>
                <c:pt idx="5">
                  <c:v>300000</c:v>
                </c:pt>
                <c:pt idx="6">
                  <c:v>300000</c:v>
                </c:pt>
                <c:pt idx="7">
                  <c:v>341250</c:v>
                </c:pt>
                <c:pt idx="8">
                  <c:v>341250</c:v>
                </c:pt>
                <c:pt idx="9">
                  <c:v>367639</c:v>
                </c:pt>
                <c:pt idx="10">
                  <c:v>367640</c:v>
                </c:pt>
                <c:pt idx="11">
                  <c:v>455000</c:v>
                </c:pt>
                <c:pt idx="12">
                  <c:v>455000</c:v>
                </c:pt>
                <c:pt idx="13">
                  <c:v>468699</c:v>
                </c:pt>
                <c:pt idx="14">
                  <c:v>468700</c:v>
                </c:pt>
                <c:pt idx="15">
                  <c:v>504375</c:v>
                </c:pt>
                <c:pt idx="16">
                  <c:v>504375</c:v>
                </c:pt>
                <c:pt idx="17">
                  <c:v>616069</c:v>
                </c:pt>
                <c:pt idx="18">
                  <c:v>616070</c:v>
                </c:pt>
                <c:pt idx="19">
                  <c:v>675699</c:v>
                </c:pt>
                <c:pt idx="20">
                  <c:v>675700</c:v>
                </c:pt>
                <c:pt idx="21">
                  <c:v>1523148.5066666666</c:v>
                </c:pt>
                <c:pt idx="22">
                  <c:v>1523149.5066666666</c:v>
                </c:pt>
                <c:pt idx="23">
                  <c:v>1680000</c:v>
                </c:pt>
              </c:numCache>
            </c:numRef>
          </c:xVal>
          <c:yVal>
            <c:numRef>
              <c:f>Marginalskatt!$D$12:$D$35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0.21456159999999996</c:v>
                </c:pt>
                <c:pt idx="3">
                  <c:v>0.21456159999999996</c:v>
                </c:pt>
                <c:pt idx="4">
                  <c:v>0.28554679999999999</c:v>
                </c:pt>
                <c:pt idx="5">
                  <c:v>0.28554679999999999</c:v>
                </c:pt>
                <c:pt idx="6">
                  <c:v>0.28554679999999999</c:v>
                </c:pt>
                <c:pt idx="7">
                  <c:v>0.28554679999999999</c:v>
                </c:pt>
                <c:pt idx="8">
                  <c:v>0.28554679999999999</c:v>
                </c:pt>
                <c:pt idx="9">
                  <c:v>0.28554679999999999</c:v>
                </c:pt>
                <c:pt idx="10">
                  <c:v>0.32119999999999999</c:v>
                </c:pt>
                <c:pt idx="11">
                  <c:v>0.32119999999999999</c:v>
                </c:pt>
                <c:pt idx="12">
                  <c:v>0.32119999999999999</c:v>
                </c:pt>
                <c:pt idx="13">
                  <c:v>0.32119999999999999</c:v>
                </c:pt>
                <c:pt idx="14">
                  <c:v>0.5212</c:v>
                </c:pt>
                <c:pt idx="15">
                  <c:v>0.5212</c:v>
                </c:pt>
                <c:pt idx="16">
                  <c:v>0.5212</c:v>
                </c:pt>
                <c:pt idx="17">
                  <c:v>0.5212</c:v>
                </c:pt>
                <c:pt idx="18">
                  <c:v>0.55120000000000002</c:v>
                </c:pt>
                <c:pt idx="19">
                  <c:v>0.55120000000000002</c:v>
                </c:pt>
                <c:pt idx="20">
                  <c:v>0.60119999999999996</c:v>
                </c:pt>
                <c:pt idx="21">
                  <c:v>0.60119999999999996</c:v>
                </c:pt>
                <c:pt idx="22">
                  <c:v>0.57119999999999993</c:v>
                </c:pt>
                <c:pt idx="23">
                  <c:v>0.57119999999999993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D2-45CA-984C-766F0BCFF210}"/>
            </c:ext>
          </c:extLst>
        </c:ser>
        <c:ser>
          <c:idx val="1"/>
          <c:order val="1"/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Marginalskatt!$A$32:$A$35</c:f>
              <c:numCache>
                <c:formatCode>#,##0</c:formatCode>
                <c:ptCount val="4"/>
                <c:pt idx="0">
                  <c:v>675700</c:v>
                </c:pt>
                <c:pt idx="1">
                  <c:v>1523148.5066666666</c:v>
                </c:pt>
                <c:pt idx="2">
                  <c:v>1523149.5066666666</c:v>
                </c:pt>
                <c:pt idx="3">
                  <c:v>1680000</c:v>
                </c:pt>
              </c:numCache>
            </c:numRef>
          </c:xVal>
          <c:yVal>
            <c:numRef>
              <c:f>Marginalskatt!$E$32:$E$35</c:f>
              <c:numCache>
                <c:formatCode>0%</c:formatCode>
                <c:ptCount val="4"/>
                <c:pt idx="0">
                  <c:v>0.55119999999999991</c:v>
                </c:pt>
                <c:pt idx="1">
                  <c:v>0.55119999999999991</c:v>
                </c:pt>
                <c:pt idx="2">
                  <c:v>0.52119999999999989</c:v>
                </c:pt>
                <c:pt idx="3">
                  <c:v>0.52119999999999989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D2-45CA-984C-766F0BCFF210}"/>
            </c:ext>
          </c:extLst>
        </c:ser>
        <c:ser>
          <c:idx val="2"/>
          <c:order val="2"/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Marginalskatt!$A$30:$A$35</c:f>
              <c:numCache>
                <c:formatCode>#,##0</c:formatCode>
                <c:ptCount val="6"/>
                <c:pt idx="0">
                  <c:v>616070</c:v>
                </c:pt>
                <c:pt idx="1">
                  <c:v>675699</c:v>
                </c:pt>
                <c:pt idx="2">
                  <c:v>675700</c:v>
                </c:pt>
                <c:pt idx="3">
                  <c:v>1523148.5066666666</c:v>
                </c:pt>
                <c:pt idx="4">
                  <c:v>1523149.5066666666</c:v>
                </c:pt>
                <c:pt idx="5">
                  <c:v>1680000</c:v>
                </c:pt>
              </c:numCache>
            </c:numRef>
          </c:xVal>
          <c:yVal>
            <c:numRef>
              <c:f>Marginalskatt!$F$30:$F$35</c:f>
              <c:numCache>
                <c:formatCode>0%</c:formatCode>
                <c:ptCount val="6"/>
                <c:pt idx="0">
                  <c:v>0.5212</c:v>
                </c:pt>
                <c:pt idx="1">
                  <c:v>0.5212</c:v>
                </c:pt>
                <c:pt idx="2">
                  <c:v>0.5212</c:v>
                </c:pt>
                <c:pt idx="3">
                  <c:v>0.5212</c:v>
                </c:pt>
                <c:pt idx="4">
                  <c:v>0.5212</c:v>
                </c:pt>
                <c:pt idx="5">
                  <c:v>0.5212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D2-45CA-984C-766F0BCFF210}"/>
            </c:ext>
          </c:extLst>
        </c:ser>
        <c:ser>
          <c:idx val="3"/>
          <c:order val="3"/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Marginalskatt!$A$26:$A$35</c:f>
              <c:numCache>
                <c:formatCode>#,##0</c:formatCode>
                <c:ptCount val="10"/>
                <c:pt idx="0">
                  <c:v>468700</c:v>
                </c:pt>
                <c:pt idx="1">
                  <c:v>504375</c:v>
                </c:pt>
                <c:pt idx="2">
                  <c:v>504375</c:v>
                </c:pt>
                <c:pt idx="3">
                  <c:v>616069</c:v>
                </c:pt>
                <c:pt idx="4">
                  <c:v>616070</c:v>
                </c:pt>
                <c:pt idx="5">
                  <c:v>675699</c:v>
                </c:pt>
                <c:pt idx="6">
                  <c:v>675700</c:v>
                </c:pt>
                <c:pt idx="7">
                  <c:v>1523148.5066666666</c:v>
                </c:pt>
                <c:pt idx="8">
                  <c:v>1523149.5066666666</c:v>
                </c:pt>
                <c:pt idx="9">
                  <c:v>1680000</c:v>
                </c:pt>
              </c:numCache>
            </c:numRef>
          </c:xVal>
          <c:yVal>
            <c:numRef>
              <c:f>Marginalskatt!$G$26:$G$35</c:f>
              <c:numCache>
                <c:formatCode>0%</c:formatCode>
                <c:ptCount val="10"/>
                <c:pt idx="0">
                  <c:v>0.32119999999999999</c:v>
                </c:pt>
                <c:pt idx="1">
                  <c:v>0.32119999999999999</c:v>
                </c:pt>
                <c:pt idx="2">
                  <c:v>0.32119999999999999</c:v>
                </c:pt>
                <c:pt idx="3">
                  <c:v>0.32119999999999999</c:v>
                </c:pt>
                <c:pt idx="4">
                  <c:v>0.32119999999999999</c:v>
                </c:pt>
                <c:pt idx="5">
                  <c:v>0.32119999999999999</c:v>
                </c:pt>
                <c:pt idx="6">
                  <c:v>0.32119999999999999</c:v>
                </c:pt>
                <c:pt idx="7">
                  <c:v>0.32119999999999999</c:v>
                </c:pt>
                <c:pt idx="8">
                  <c:v>0.32119999999999999</c:v>
                </c:pt>
                <c:pt idx="9">
                  <c:v>0.32119999999999999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D2-45CA-984C-766F0BCF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34592"/>
        <c:axId val="365134984"/>
      </c:scatterChart>
      <c:valAx>
        <c:axId val="365134592"/>
        <c:scaling>
          <c:orientation val="minMax"/>
          <c:max val="160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Årslön (tusentals</a:t>
                </a:r>
                <a:r>
                  <a:rPr lang="en-US" baseline="0"/>
                  <a:t> kronor)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65134984"/>
        <c:crosses val="autoZero"/>
        <c:crossBetween val="midCat"/>
        <c:majorUnit val="200000"/>
        <c:dispUnits>
          <c:builtInUnit val="thousands"/>
        </c:dispUnits>
      </c:valAx>
      <c:valAx>
        <c:axId val="365134984"/>
        <c:scaling>
          <c:orientation val="minMax"/>
          <c:max val="0.6500000000000001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Marginal-</a:t>
                </a:r>
              </a:p>
              <a:p>
                <a:pPr>
                  <a:defRPr/>
                </a:pPr>
                <a:r>
                  <a:rPr lang="en-US"/>
                  <a:t>skatt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651345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Marginalskatt!$C$12:$C$35</c:f>
              <c:numCache>
                <c:formatCode>#,##0</c:formatCode>
                <c:ptCount val="24"/>
                <c:pt idx="0">
                  <c:v>0</c:v>
                </c:pt>
                <c:pt idx="1">
                  <c:v>3450.3333333333335</c:v>
                </c:pt>
                <c:pt idx="2">
                  <c:v>3450.4166666666665</c:v>
                </c:pt>
                <c:pt idx="3">
                  <c:v>11147.416666666666</c:v>
                </c:pt>
                <c:pt idx="4">
                  <c:v>11147.5</c:v>
                </c:pt>
                <c:pt idx="5">
                  <c:v>25000</c:v>
                </c:pt>
                <c:pt idx="6">
                  <c:v>25000</c:v>
                </c:pt>
                <c:pt idx="7">
                  <c:v>28437.5</c:v>
                </c:pt>
                <c:pt idx="8">
                  <c:v>28437.5</c:v>
                </c:pt>
                <c:pt idx="9">
                  <c:v>30636.583333333332</c:v>
                </c:pt>
                <c:pt idx="10">
                  <c:v>30636.666666666668</c:v>
                </c:pt>
                <c:pt idx="11">
                  <c:v>37916.666666666664</c:v>
                </c:pt>
                <c:pt idx="12">
                  <c:v>37916.666666666664</c:v>
                </c:pt>
                <c:pt idx="13">
                  <c:v>39058.25</c:v>
                </c:pt>
                <c:pt idx="14">
                  <c:v>39058.333333333336</c:v>
                </c:pt>
                <c:pt idx="15">
                  <c:v>42031.25</c:v>
                </c:pt>
                <c:pt idx="16">
                  <c:v>42031.25</c:v>
                </c:pt>
                <c:pt idx="17">
                  <c:v>51339.083333333336</c:v>
                </c:pt>
                <c:pt idx="18">
                  <c:v>51339.166666666664</c:v>
                </c:pt>
                <c:pt idx="19">
                  <c:v>56308.25</c:v>
                </c:pt>
                <c:pt idx="20">
                  <c:v>56308.333333333336</c:v>
                </c:pt>
                <c:pt idx="21">
                  <c:v>126929.04222222221</c:v>
                </c:pt>
                <c:pt idx="22">
                  <c:v>126929.12555555555</c:v>
                </c:pt>
                <c:pt idx="23">
                  <c:v>140000</c:v>
                </c:pt>
              </c:numCache>
            </c:numRef>
          </c:xVal>
          <c:yVal>
            <c:numRef>
              <c:f>Marginalskatt!$D$12:$D$35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0.21456159999999996</c:v>
                </c:pt>
                <c:pt idx="3">
                  <c:v>0.21456159999999996</c:v>
                </c:pt>
                <c:pt idx="4">
                  <c:v>0.28554679999999999</c:v>
                </c:pt>
                <c:pt idx="5">
                  <c:v>0.28554679999999999</c:v>
                </c:pt>
                <c:pt idx="6">
                  <c:v>0.28554679999999999</c:v>
                </c:pt>
                <c:pt idx="7">
                  <c:v>0.28554679999999999</c:v>
                </c:pt>
                <c:pt idx="8">
                  <c:v>0.28554679999999999</c:v>
                </c:pt>
                <c:pt idx="9">
                  <c:v>0.28554679999999999</c:v>
                </c:pt>
                <c:pt idx="10">
                  <c:v>0.32119999999999999</c:v>
                </c:pt>
                <c:pt idx="11">
                  <c:v>0.32119999999999999</c:v>
                </c:pt>
                <c:pt idx="12">
                  <c:v>0.32119999999999999</c:v>
                </c:pt>
                <c:pt idx="13">
                  <c:v>0.32119999999999999</c:v>
                </c:pt>
                <c:pt idx="14">
                  <c:v>0.5212</c:v>
                </c:pt>
                <c:pt idx="15">
                  <c:v>0.5212</c:v>
                </c:pt>
                <c:pt idx="16">
                  <c:v>0.5212</c:v>
                </c:pt>
                <c:pt idx="17">
                  <c:v>0.5212</c:v>
                </c:pt>
                <c:pt idx="18">
                  <c:v>0.55120000000000002</c:v>
                </c:pt>
                <c:pt idx="19">
                  <c:v>0.55120000000000002</c:v>
                </c:pt>
                <c:pt idx="20">
                  <c:v>0.60119999999999996</c:v>
                </c:pt>
                <c:pt idx="21">
                  <c:v>0.60119999999999996</c:v>
                </c:pt>
                <c:pt idx="22">
                  <c:v>0.57119999999999993</c:v>
                </c:pt>
                <c:pt idx="23">
                  <c:v>0.57119999999999993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0-491C-9220-EF9FA946B24D}"/>
            </c:ext>
          </c:extLst>
        </c:ser>
        <c:ser>
          <c:idx val="1"/>
          <c:order val="1"/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Marginalskatt!$C$32:$C$35</c:f>
              <c:numCache>
                <c:formatCode>#,##0</c:formatCode>
                <c:ptCount val="4"/>
                <c:pt idx="0">
                  <c:v>56308.333333333336</c:v>
                </c:pt>
                <c:pt idx="1">
                  <c:v>126929.04222222221</c:v>
                </c:pt>
                <c:pt idx="2">
                  <c:v>126929.12555555555</c:v>
                </c:pt>
                <c:pt idx="3">
                  <c:v>140000</c:v>
                </c:pt>
              </c:numCache>
            </c:numRef>
          </c:xVal>
          <c:yVal>
            <c:numRef>
              <c:f>Marginalskatt!$E$32:$E$35</c:f>
              <c:numCache>
                <c:formatCode>0%</c:formatCode>
                <c:ptCount val="4"/>
                <c:pt idx="0">
                  <c:v>0.55119999999999991</c:v>
                </c:pt>
                <c:pt idx="1">
                  <c:v>0.55119999999999991</c:v>
                </c:pt>
                <c:pt idx="2">
                  <c:v>0.52119999999999989</c:v>
                </c:pt>
                <c:pt idx="3">
                  <c:v>0.52119999999999989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0-491C-9220-EF9FA946B24D}"/>
            </c:ext>
          </c:extLst>
        </c:ser>
        <c:ser>
          <c:idx val="2"/>
          <c:order val="2"/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Marginalskatt!$C$30:$C$35</c:f>
              <c:numCache>
                <c:formatCode>#,##0</c:formatCode>
                <c:ptCount val="6"/>
                <c:pt idx="0">
                  <c:v>51339.166666666664</c:v>
                </c:pt>
                <c:pt idx="1">
                  <c:v>56308.25</c:v>
                </c:pt>
                <c:pt idx="2">
                  <c:v>56308.333333333336</c:v>
                </c:pt>
                <c:pt idx="3">
                  <c:v>126929.04222222221</c:v>
                </c:pt>
                <c:pt idx="4">
                  <c:v>126929.12555555555</c:v>
                </c:pt>
                <c:pt idx="5">
                  <c:v>140000</c:v>
                </c:pt>
              </c:numCache>
            </c:numRef>
          </c:xVal>
          <c:yVal>
            <c:numRef>
              <c:f>Marginalskatt!$F$30:$F$35</c:f>
              <c:numCache>
                <c:formatCode>0%</c:formatCode>
                <c:ptCount val="6"/>
                <c:pt idx="0">
                  <c:v>0.5212</c:v>
                </c:pt>
                <c:pt idx="1">
                  <c:v>0.5212</c:v>
                </c:pt>
                <c:pt idx="2">
                  <c:v>0.5212</c:v>
                </c:pt>
                <c:pt idx="3">
                  <c:v>0.5212</c:v>
                </c:pt>
                <c:pt idx="4">
                  <c:v>0.5212</c:v>
                </c:pt>
                <c:pt idx="5">
                  <c:v>0.5212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0-491C-9220-EF9FA946B24D}"/>
            </c:ext>
          </c:extLst>
        </c:ser>
        <c:ser>
          <c:idx val="3"/>
          <c:order val="3"/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Marginalskatt!$C$26:$C$35</c:f>
              <c:numCache>
                <c:formatCode>#,##0</c:formatCode>
                <c:ptCount val="10"/>
                <c:pt idx="0">
                  <c:v>39058.333333333336</c:v>
                </c:pt>
                <c:pt idx="1">
                  <c:v>42031.25</c:v>
                </c:pt>
                <c:pt idx="2">
                  <c:v>42031.25</c:v>
                </c:pt>
                <c:pt idx="3">
                  <c:v>51339.083333333336</c:v>
                </c:pt>
                <c:pt idx="4">
                  <c:v>51339.166666666664</c:v>
                </c:pt>
                <c:pt idx="5">
                  <c:v>56308.25</c:v>
                </c:pt>
                <c:pt idx="6">
                  <c:v>56308.333333333336</c:v>
                </c:pt>
                <c:pt idx="7">
                  <c:v>126929.04222222221</c:v>
                </c:pt>
                <c:pt idx="8">
                  <c:v>126929.12555555555</c:v>
                </c:pt>
                <c:pt idx="9">
                  <c:v>140000</c:v>
                </c:pt>
              </c:numCache>
            </c:numRef>
          </c:xVal>
          <c:yVal>
            <c:numRef>
              <c:f>Marginalskatt!$G$26:$G$35</c:f>
              <c:numCache>
                <c:formatCode>0%</c:formatCode>
                <c:ptCount val="10"/>
                <c:pt idx="0">
                  <c:v>0.32119999999999999</c:v>
                </c:pt>
                <c:pt idx="1">
                  <c:v>0.32119999999999999</c:v>
                </c:pt>
                <c:pt idx="2">
                  <c:v>0.32119999999999999</c:v>
                </c:pt>
                <c:pt idx="3">
                  <c:v>0.32119999999999999</c:v>
                </c:pt>
                <c:pt idx="4">
                  <c:v>0.32119999999999999</c:v>
                </c:pt>
                <c:pt idx="5">
                  <c:v>0.32119999999999999</c:v>
                </c:pt>
                <c:pt idx="6">
                  <c:v>0.32119999999999999</c:v>
                </c:pt>
                <c:pt idx="7">
                  <c:v>0.32119999999999999</c:v>
                </c:pt>
                <c:pt idx="8">
                  <c:v>0.32119999999999999</c:v>
                </c:pt>
                <c:pt idx="9">
                  <c:v>0.32119999999999999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D0-491C-9220-EF9FA946B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34592"/>
        <c:axId val="365134984"/>
      </c:scatterChart>
      <c:valAx>
        <c:axId val="365134592"/>
        <c:scaling>
          <c:orientation val="minMax"/>
          <c:max val="13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Månadslön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65134984"/>
        <c:crosses val="autoZero"/>
        <c:crossBetween val="midCat"/>
        <c:majorUnit val="20000"/>
      </c:valAx>
      <c:valAx>
        <c:axId val="365134984"/>
        <c:scaling>
          <c:orientation val="minMax"/>
          <c:max val="0.6500000000000001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Marginal-</a:t>
                </a:r>
              </a:p>
              <a:p>
                <a:pPr>
                  <a:defRPr/>
                </a:pPr>
                <a:r>
                  <a:rPr lang="en-US"/>
                  <a:t>skatt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651345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Marginalskatt!$O$11</c:f>
              <c:strCache>
                <c:ptCount val="1"/>
                <c:pt idx="0">
                  <c:v>Arbetsgivaravgift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Marginalskatt!$C$12:$C$35</c:f>
              <c:numCache>
                <c:formatCode>#,##0</c:formatCode>
                <c:ptCount val="24"/>
                <c:pt idx="0">
                  <c:v>0</c:v>
                </c:pt>
                <c:pt idx="1">
                  <c:v>3450.3333333333335</c:v>
                </c:pt>
                <c:pt idx="2">
                  <c:v>3450.4166666666665</c:v>
                </c:pt>
                <c:pt idx="3">
                  <c:v>11147.416666666666</c:v>
                </c:pt>
                <c:pt idx="4">
                  <c:v>11147.5</c:v>
                </c:pt>
                <c:pt idx="5">
                  <c:v>25000</c:v>
                </c:pt>
                <c:pt idx="6">
                  <c:v>25000</c:v>
                </c:pt>
                <c:pt idx="7">
                  <c:v>28437.5</c:v>
                </c:pt>
                <c:pt idx="8">
                  <c:v>28437.5</c:v>
                </c:pt>
                <c:pt idx="9">
                  <c:v>30636.583333333332</c:v>
                </c:pt>
                <c:pt idx="10">
                  <c:v>30636.666666666668</c:v>
                </c:pt>
                <c:pt idx="11">
                  <c:v>37916.666666666664</c:v>
                </c:pt>
                <c:pt idx="12">
                  <c:v>37916.666666666664</c:v>
                </c:pt>
                <c:pt idx="13">
                  <c:v>39058.25</c:v>
                </c:pt>
                <c:pt idx="14">
                  <c:v>39058.333333333336</c:v>
                </c:pt>
                <c:pt idx="15">
                  <c:v>42031.25</c:v>
                </c:pt>
                <c:pt idx="16">
                  <c:v>42031.25</c:v>
                </c:pt>
                <c:pt idx="17">
                  <c:v>51339.083333333336</c:v>
                </c:pt>
                <c:pt idx="18">
                  <c:v>51339.166666666664</c:v>
                </c:pt>
                <c:pt idx="19">
                  <c:v>56308.25</c:v>
                </c:pt>
                <c:pt idx="20">
                  <c:v>56308.333333333336</c:v>
                </c:pt>
                <c:pt idx="21">
                  <c:v>126929.04222222221</c:v>
                </c:pt>
                <c:pt idx="22">
                  <c:v>126929.12555555555</c:v>
                </c:pt>
                <c:pt idx="23">
                  <c:v>140000</c:v>
                </c:pt>
              </c:numCache>
            </c:numRef>
          </c:xVal>
          <c:yVal>
            <c:numRef>
              <c:f>Marginalskatt!$O$12:$O$35</c:f>
              <c:numCache>
                <c:formatCode>0%</c:formatCode>
                <c:ptCount val="24"/>
                <c:pt idx="0">
                  <c:v>0.23908080961801853</c:v>
                </c:pt>
                <c:pt idx="1">
                  <c:v>0.23908080961801853</c:v>
                </c:pt>
                <c:pt idx="2">
                  <c:v>0.23908080961801853</c:v>
                </c:pt>
                <c:pt idx="3">
                  <c:v>0.23908080961801853</c:v>
                </c:pt>
                <c:pt idx="4">
                  <c:v>0.23908080961801853</c:v>
                </c:pt>
                <c:pt idx="5">
                  <c:v>0.23908080961801853</c:v>
                </c:pt>
                <c:pt idx="6">
                  <c:v>0.23908080961801853</c:v>
                </c:pt>
                <c:pt idx="7">
                  <c:v>0.23908080961801853</c:v>
                </c:pt>
                <c:pt idx="8">
                  <c:v>0.23908080961801853</c:v>
                </c:pt>
                <c:pt idx="9">
                  <c:v>0.23908080961801853</c:v>
                </c:pt>
                <c:pt idx="10">
                  <c:v>0.23908080961801853</c:v>
                </c:pt>
                <c:pt idx="11">
                  <c:v>0.23908080961801853</c:v>
                </c:pt>
                <c:pt idx="12">
                  <c:v>0.23908080961801853</c:v>
                </c:pt>
                <c:pt idx="13">
                  <c:v>0.23908080961801853</c:v>
                </c:pt>
                <c:pt idx="14">
                  <c:v>0.23908080961801853</c:v>
                </c:pt>
                <c:pt idx="15">
                  <c:v>0.23908080961801853</c:v>
                </c:pt>
                <c:pt idx="16">
                  <c:v>0.23908080961801853</c:v>
                </c:pt>
                <c:pt idx="17">
                  <c:v>0.23908080961801853</c:v>
                </c:pt>
                <c:pt idx="18">
                  <c:v>0.23908080961801853</c:v>
                </c:pt>
                <c:pt idx="19">
                  <c:v>0.23908080961801853</c:v>
                </c:pt>
                <c:pt idx="20">
                  <c:v>0.23908080961801853</c:v>
                </c:pt>
                <c:pt idx="21">
                  <c:v>0.23908080961801853</c:v>
                </c:pt>
                <c:pt idx="22">
                  <c:v>0.23908080961801853</c:v>
                </c:pt>
                <c:pt idx="23">
                  <c:v>0.23908080961801853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80-4911-88BC-3744CF213754}"/>
            </c:ext>
          </c:extLst>
        </c:ser>
        <c:ser>
          <c:idx val="1"/>
          <c:order val="1"/>
          <c:tx>
            <c:strRef>
              <c:f>Marginalskatt!$P$11</c:f>
              <c:strCache>
                <c:ptCount val="1"/>
                <c:pt idx="0">
                  <c:v>Inkomstskatt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Marginalskatt!$C$12:$C$35</c:f>
              <c:numCache>
                <c:formatCode>#,##0</c:formatCode>
                <c:ptCount val="24"/>
                <c:pt idx="0">
                  <c:v>0</c:v>
                </c:pt>
                <c:pt idx="1">
                  <c:v>3450.3333333333335</c:v>
                </c:pt>
                <c:pt idx="2">
                  <c:v>3450.4166666666665</c:v>
                </c:pt>
                <c:pt idx="3">
                  <c:v>11147.416666666666</c:v>
                </c:pt>
                <c:pt idx="4">
                  <c:v>11147.5</c:v>
                </c:pt>
                <c:pt idx="5">
                  <c:v>25000</c:v>
                </c:pt>
                <c:pt idx="6">
                  <c:v>25000</c:v>
                </c:pt>
                <c:pt idx="7">
                  <c:v>28437.5</c:v>
                </c:pt>
                <c:pt idx="8">
                  <c:v>28437.5</c:v>
                </c:pt>
                <c:pt idx="9">
                  <c:v>30636.583333333332</c:v>
                </c:pt>
                <c:pt idx="10">
                  <c:v>30636.666666666668</c:v>
                </c:pt>
                <c:pt idx="11">
                  <c:v>37916.666666666664</c:v>
                </c:pt>
                <c:pt idx="12">
                  <c:v>37916.666666666664</c:v>
                </c:pt>
                <c:pt idx="13">
                  <c:v>39058.25</c:v>
                </c:pt>
                <c:pt idx="14">
                  <c:v>39058.333333333336</c:v>
                </c:pt>
                <c:pt idx="15">
                  <c:v>42031.25</c:v>
                </c:pt>
                <c:pt idx="16">
                  <c:v>42031.25</c:v>
                </c:pt>
                <c:pt idx="17">
                  <c:v>51339.083333333336</c:v>
                </c:pt>
                <c:pt idx="18">
                  <c:v>51339.166666666664</c:v>
                </c:pt>
                <c:pt idx="19">
                  <c:v>56308.25</c:v>
                </c:pt>
                <c:pt idx="20">
                  <c:v>56308.333333333336</c:v>
                </c:pt>
                <c:pt idx="21">
                  <c:v>126929.04222222221</c:v>
                </c:pt>
                <c:pt idx="22">
                  <c:v>126929.12555555555</c:v>
                </c:pt>
                <c:pt idx="23">
                  <c:v>140000</c:v>
                </c:pt>
              </c:numCache>
            </c:numRef>
          </c:xVal>
          <c:yVal>
            <c:numRef>
              <c:f>Marginalskatt!$P$12:$P$35</c:f>
              <c:numCache>
                <c:formatCode>0%</c:formatCode>
                <c:ptCount val="24"/>
                <c:pt idx="0">
                  <c:v>0.23908080961801853</c:v>
                </c:pt>
                <c:pt idx="1">
                  <c:v>0.23908080961801853</c:v>
                </c:pt>
                <c:pt idx="2">
                  <c:v>0.40234484857708108</c:v>
                </c:pt>
                <c:pt idx="3">
                  <c:v>0.40234484857708108</c:v>
                </c:pt>
                <c:pt idx="4">
                  <c:v>0.45635884949018413</c:v>
                </c:pt>
                <c:pt idx="5">
                  <c:v>0.45635884949018413</c:v>
                </c:pt>
                <c:pt idx="6">
                  <c:v>0.45635884949018413</c:v>
                </c:pt>
                <c:pt idx="7">
                  <c:v>0.45635884949018413</c:v>
                </c:pt>
                <c:pt idx="8">
                  <c:v>0.45635884949018413</c:v>
                </c:pt>
                <c:pt idx="9">
                  <c:v>0.45635884949018413</c:v>
                </c:pt>
                <c:pt idx="10">
                  <c:v>0.48348805356871094</c:v>
                </c:pt>
                <c:pt idx="11">
                  <c:v>0.48348805356871094</c:v>
                </c:pt>
                <c:pt idx="12">
                  <c:v>0.48348805356871094</c:v>
                </c:pt>
                <c:pt idx="13">
                  <c:v>0.48348805356871094</c:v>
                </c:pt>
                <c:pt idx="14">
                  <c:v>0.63567189164510718</c:v>
                </c:pt>
                <c:pt idx="15">
                  <c:v>0.63567189164510718</c:v>
                </c:pt>
                <c:pt idx="16">
                  <c:v>0.63567189164510718</c:v>
                </c:pt>
                <c:pt idx="17">
                  <c:v>0.63567189164510718</c:v>
                </c:pt>
                <c:pt idx="18">
                  <c:v>0.65849946735656673</c:v>
                </c:pt>
                <c:pt idx="19">
                  <c:v>0.65849946735656673</c:v>
                </c:pt>
                <c:pt idx="20">
                  <c:v>0.69654542687566567</c:v>
                </c:pt>
                <c:pt idx="21">
                  <c:v>0.69654542687566567</c:v>
                </c:pt>
                <c:pt idx="22">
                  <c:v>0.67371785116420624</c:v>
                </c:pt>
                <c:pt idx="23">
                  <c:v>0.67371785116420624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80-4911-88BC-3744CF213754}"/>
            </c:ext>
          </c:extLst>
        </c:ser>
        <c:ser>
          <c:idx val="2"/>
          <c:order val="2"/>
          <c:tx>
            <c:strRef>
              <c:f>Marginalskatt!$Q$11</c:f>
              <c:strCache>
                <c:ptCount val="1"/>
                <c:pt idx="0">
                  <c:v>Konsumtionsskatt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Marginalskatt!$C$12:$C$35</c:f>
              <c:numCache>
                <c:formatCode>#,##0</c:formatCode>
                <c:ptCount val="24"/>
                <c:pt idx="0">
                  <c:v>0</c:v>
                </c:pt>
                <c:pt idx="1">
                  <c:v>3450.3333333333335</c:v>
                </c:pt>
                <c:pt idx="2">
                  <c:v>3450.4166666666665</c:v>
                </c:pt>
                <c:pt idx="3">
                  <c:v>11147.416666666666</c:v>
                </c:pt>
                <c:pt idx="4">
                  <c:v>11147.5</c:v>
                </c:pt>
                <c:pt idx="5">
                  <c:v>25000</c:v>
                </c:pt>
                <c:pt idx="6">
                  <c:v>25000</c:v>
                </c:pt>
                <c:pt idx="7">
                  <c:v>28437.5</c:v>
                </c:pt>
                <c:pt idx="8">
                  <c:v>28437.5</c:v>
                </c:pt>
                <c:pt idx="9">
                  <c:v>30636.583333333332</c:v>
                </c:pt>
                <c:pt idx="10">
                  <c:v>30636.666666666668</c:v>
                </c:pt>
                <c:pt idx="11">
                  <c:v>37916.666666666664</c:v>
                </c:pt>
                <c:pt idx="12">
                  <c:v>37916.666666666664</c:v>
                </c:pt>
                <c:pt idx="13">
                  <c:v>39058.25</c:v>
                </c:pt>
                <c:pt idx="14">
                  <c:v>39058.333333333336</c:v>
                </c:pt>
                <c:pt idx="15">
                  <c:v>42031.25</c:v>
                </c:pt>
                <c:pt idx="16">
                  <c:v>42031.25</c:v>
                </c:pt>
                <c:pt idx="17">
                  <c:v>51339.083333333336</c:v>
                </c:pt>
                <c:pt idx="18">
                  <c:v>51339.166666666664</c:v>
                </c:pt>
                <c:pt idx="19">
                  <c:v>56308.25</c:v>
                </c:pt>
                <c:pt idx="20">
                  <c:v>56308.333333333336</c:v>
                </c:pt>
                <c:pt idx="21">
                  <c:v>126929.04222222221</c:v>
                </c:pt>
                <c:pt idx="22">
                  <c:v>126929.12555555555</c:v>
                </c:pt>
                <c:pt idx="23">
                  <c:v>140000</c:v>
                </c:pt>
              </c:numCache>
            </c:numRef>
          </c:xVal>
          <c:yVal>
            <c:numRef>
              <c:f>Marginalskatt!$Q$12:$Q$35</c:f>
              <c:numCache>
                <c:formatCode>0%</c:formatCode>
                <c:ptCount val="24"/>
                <c:pt idx="0">
                  <c:v>0.38365545579059501</c:v>
                </c:pt>
                <c:pt idx="1">
                  <c:v>0.38365545579059501</c:v>
                </c:pt>
                <c:pt idx="2">
                  <c:v>0.51589932734743571</c:v>
                </c:pt>
                <c:pt idx="3">
                  <c:v>0.51589932734743571</c:v>
                </c:pt>
                <c:pt idx="4">
                  <c:v>0.55965066808704911</c:v>
                </c:pt>
                <c:pt idx="5">
                  <c:v>0.55965066808704911</c:v>
                </c:pt>
                <c:pt idx="6">
                  <c:v>0.55965066808704911</c:v>
                </c:pt>
                <c:pt idx="7">
                  <c:v>0.55965066808704911</c:v>
                </c:pt>
                <c:pt idx="8">
                  <c:v>0.55965066808704911</c:v>
                </c:pt>
                <c:pt idx="9">
                  <c:v>0.55965066808704911</c:v>
                </c:pt>
                <c:pt idx="10">
                  <c:v>0.58162532339065587</c:v>
                </c:pt>
                <c:pt idx="11">
                  <c:v>0.58162532339065587</c:v>
                </c:pt>
                <c:pt idx="12">
                  <c:v>0.58162532339065587</c:v>
                </c:pt>
                <c:pt idx="13">
                  <c:v>0.58162532339065587</c:v>
                </c:pt>
                <c:pt idx="14">
                  <c:v>0.70489423223253678</c:v>
                </c:pt>
                <c:pt idx="15">
                  <c:v>0.70489423223253678</c:v>
                </c:pt>
                <c:pt idx="16">
                  <c:v>0.70489423223253678</c:v>
                </c:pt>
                <c:pt idx="17">
                  <c:v>0.70489423223253678</c:v>
                </c:pt>
                <c:pt idx="18">
                  <c:v>0.72338456855881905</c:v>
                </c:pt>
                <c:pt idx="19">
                  <c:v>0.72338456855881905</c:v>
                </c:pt>
                <c:pt idx="20">
                  <c:v>0.75420179576928925</c:v>
                </c:pt>
                <c:pt idx="21">
                  <c:v>0.75420179576928925</c:v>
                </c:pt>
                <c:pt idx="22">
                  <c:v>0.73571145944300709</c:v>
                </c:pt>
                <c:pt idx="23">
                  <c:v>0.73571145944300709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80-4911-88BC-3744CF213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37336"/>
        <c:axId val="365137728"/>
      </c:scatterChart>
      <c:valAx>
        <c:axId val="365137336"/>
        <c:scaling>
          <c:orientation val="minMax"/>
          <c:max val="13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Månadslön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137728"/>
        <c:crosses val="autoZero"/>
        <c:crossBetween val="midCat"/>
      </c:valAx>
      <c:valAx>
        <c:axId val="365137728"/>
        <c:scaling>
          <c:orientation val="minMax"/>
          <c:max val="1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Effektiv</a:t>
                </a:r>
              </a:p>
              <a:p>
                <a:pPr>
                  <a:defRPr b="1"/>
                </a:pPr>
                <a:r>
                  <a:rPr lang="en-US" b="1"/>
                  <a:t>marginal-</a:t>
                </a:r>
              </a:p>
              <a:p>
                <a:pPr>
                  <a:defRPr b="1"/>
                </a:pPr>
                <a:r>
                  <a:rPr lang="en-US" b="1"/>
                  <a:t>skatt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1373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Avdrag!$A$4:$A$10</c:f>
              <c:numCache>
                <c:formatCode>General</c:formatCode>
                <c:ptCount val="7"/>
                <c:pt idx="0">
                  <c:v>0</c:v>
                </c:pt>
                <c:pt idx="1">
                  <c:v>45045</c:v>
                </c:pt>
                <c:pt idx="2">
                  <c:v>123760.00000000001</c:v>
                </c:pt>
                <c:pt idx="3">
                  <c:v>141505</c:v>
                </c:pt>
                <c:pt idx="4">
                  <c:v>358540</c:v>
                </c:pt>
                <c:pt idx="5">
                  <c:v>500000</c:v>
                </c:pt>
                <c:pt idx="6">
                  <c:v>1600000</c:v>
                </c:pt>
              </c:numCache>
            </c:numRef>
          </c:xVal>
          <c:yVal>
            <c:numRef>
              <c:f>Avdrag!$B$4:$B$10</c:f>
              <c:numCache>
                <c:formatCode>0</c:formatCode>
                <c:ptCount val="7"/>
                <c:pt idx="0">
                  <c:v>19300</c:v>
                </c:pt>
                <c:pt idx="1">
                  <c:v>19300</c:v>
                </c:pt>
                <c:pt idx="2">
                  <c:v>35000</c:v>
                </c:pt>
                <c:pt idx="3">
                  <c:v>35100</c:v>
                </c:pt>
                <c:pt idx="4">
                  <c:v>13400</c:v>
                </c:pt>
                <c:pt idx="5">
                  <c:v>13400</c:v>
                </c:pt>
                <c:pt idx="6">
                  <c:v>13400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00-4EF1-AC6B-888F4F6CCA06}"/>
            </c:ext>
          </c:extLst>
        </c:ser>
        <c:ser>
          <c:idx val="1"/>
          <c:order val="1"/>
          <c:tx>
            <c:strRef>
              <c:f>Avdrag!$E$3</c:f>
              <c:strCache>
                <c:ptCount val="1"/>
                <c:pt idx="0">
                  <c:v>Jobbskatteavdrag</c:v>
                </c:pt>
              </c:strCache>
            </c:strRef>
          </c:tx>
          <c:marker>
            <c:symbol val="none"/>
          </c:marker>
          <c:xVal>
            <c:numRef>
              <c:f>Avdrag!$D$4:$D$10</c:f>
              <c:numCache>
                <c:formatCode>General</c:formatCode>
                <c:ptCount val="7"/>
                <c:pt idx="0">
                  <c:v>0</c:v>
                </c:pt>
                <c:pt idx="1">
                  <c:v>41405</c:v>
                </c:pt>
                <c:pt idx="2">
                  <c:v>133770</c:v>
                </c:pt>
                <c:pt idx="3">
                  <c:v>367640</c:v>
                </c:pt>
                <c:pt idx="4">
                  <c:v>613340</c:v>
                </c:pt>
                <c:pt idx="5">
                  <c:v>1519686.0999999999</c:v>
                </c:pt>
                <c:pt idx="6">
                  <c:v>1600000</c:v>
                </c:pt>
              </c:numCache>
            </c:numRef>
          </c:xVal>
          <c:yVal>
            <c:numRef>
              <c:f>Avdrag!$E$4:$E$10</c:f>
              <c:numCache>
                <c:formatCode>General</c:formatCode>
                <c:ptCount val="7"/>
                <c:pt idx="0">
                  <c:v>41405</c:v>
                </c:pt>
                <c:pt idx="1">
                  <c:v>41405</c:v>
                </c:pt>
                <c:pt idx="2" formatCode="0">
                  <c:v>72070.179999999993</c:v>
                </c:pt>
                <c:pt idx="3" formatCode="0">
                  <c:v>98031.57</c:v>
                </c:pt>
                <c:pt idx="4" formatCode="0">
                  <c:v>98052.499999999985</c:v>
                </c:pt>
                <c:pt idx="5" formatCode="0">
                  <c:v>13400</c:v>
                </c:pt>
                <c:pt idx="6" formatCode="0">
                  <c:v>13400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00-4EF1-AC6B-888F4F6CC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88456"/>
        <c:axId val="369791984"/>
      </c:scatterChart>
      <c:valAx>
        <c:axId val="369788456"/>
        <c:scaling>
          <c:orientation val="minMax"/>
          <c:max val="160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Årslön</a:t>
                </a:r>
                <a:r>
                  <a:rPr lang="en-US" sz="1200" baseline="0"/>
                  <a:t> (tusen kr)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791984"/>
        <c:crosses val="autoZero"/>
        <c:crossBetween val="midCat"/>
        <c:dispUnits>
          <c:builtInUnit val="thousands"/>
        </c:dispUnits>
      </c:valAx>
      <c:valAx>
        <c:axId val="369791984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Avdrag</a:t>
                </a:r>
              </a:p>
              <a:p>
                <a:pPr>
                  <a:defRPr sz="1200"/>
                </a:pPr>
                <a:r>
                  <a:rPr lang="en-US" sz="1200"/>
                  <a:t>(tusen kr)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69788456"/>
        <c:crosses val="autoZero"/>
        <c:crossBetween val="midCat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aramond" panose="02020404030301010803" pitchFamily="18" charset="0"/>
        </a:defRPr>
      </a:pPr>
      <a:endParaRPr lang="sv-S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37</xdr:row>
      <xdr:rowOff>4761</xdr:rowOff>
    </xdr:from>
    <xdr:to>
      <xdr:col>18</xdr:col>
      <xdr:colOff>466724</xdr:colOff>
      <xdr:row>53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36</xdr:row>
      <xdr:rowOff>76200</xdr:rowOff>
    </xdr:from>
    <xdr:to>
      <xdr:col>9</xdr:col>
      <xdr:colOff>476250</xdr:colOff>
      <xdr:row>54</xdr:row>
      <xdr:rowOff>166688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9</xdr:col>
      <xdr:colOff>447675</xdr:colOff>
      <xdr:row>74</xdr:row>
      <xdr:rowOff>90488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220AB35-DB5D-4A6A-BBB6-93F4C9E24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55</xdr:row>
      <xdr:rowOff>95250</xdr:rowOff>
    </xdr:from>
    <xdr:to>
      <xdr:col>19</xdr:col>
      <xdr:colOff>85725</xdr:colOff>
      <xdr:row>72</xdr:row>
      <xdr:rowOff>4763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FC85C903-E932-4BB1-A69E-FFF14DCBE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0.57184</cdr:x>
      <cdr:y>0.2127</cdr:y>
    </cdr:from>
    <cdr:to>
      <cdr:x>0.86905</cdr:x>
      <cdr:y>0.30615</cdr:y>
    </cdr:to>
    <cdr:sp macro="" textlink="">
      <cdr:nvSpPr>
        <cdr:cNvPr id="2" name="textruta 6"/>
        <cdr:cNvSpPr txBox="1"/>
      </cdr:nvSpPr>
      <cdr:spPr>
        <a:xfrm xmlns:a="http://schemas.openxmlformats.org/drawingml/2006/main">
          <a:off x="2946681" y="669587"/>
          <a:ext cx="1531581" cy="294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Konsumtionsskatter</a:t>
          </a:r>
        </a:p>
      </cdr:txBody>
    </cdr:sp>
  </cdr:relSizeAnchor>
  <cdr:relSizeAnchor xmlns:cdr="http://schemas.openxmlformats.org/drawingml/2006/chartDrawing">
    <cdr:from>
      <cdr:x>0.47255</cdr:x>
      <cdr:y>0.42378</cdr:y>
    </cdr:from>
    <cdr:to>
      <cdr:x>0.91867</cdr:x>
      <cdr:y>0.50983</cdr:y>
    </cdr:to>
    <cdr:sp macro="" textlink="">
      <cdr:nvSpPr>
        <cdr:cNvPr id="3" name="textruta 6"/>
        <cdr:cNvSpPr txBox="1"/>
      </cdr:nvSpPr>
      <cdr:spPr>
        <a:xfrm xmlns:a="http://schemas.openxmlformats.org/drawingml/2006/main">
          <a:off x="2435064" y="1334056"/>
          <a:ext cx="2298862" cy="270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Kommunal och statlig inkomstskatt</a:t>
          </a:r>
        </a:p>
      </cdr:txBody>
    </cdr:sp>
  </cdr:relSizeAnchor>
  <cdr:relSizeAnchor xmlns:cdr="http://schemas.openxmlformats.org/drawingml/2006/chartDrawing">
    <cdr:from>
      <cdr:x>0.47927</cdr:x>
      <cdr:y>0.67815</cdr:y>
    </cdr:from>
    <cdr:to>
      <cdr:x>0.78274</cdr:x>
      <cdr:y>0.7716</cdr:y>
    </cdr:to>
    <cdr:sp macro="" textlink="">
      <cdr:nvSpPr>
        <cdr:cNvPr id="4" name="textruta 6"/>
        <cdr:cNvSpPr txBox="1"/>
      </cdr:nvSpPr>
      <cdr:spPr>
        <a:xfrm xmlns:a="http://schemas.openxmlformats.org/drawingml/2006/main">
          <a:off x="2469675" y="2134812"/>
          <a:ext cx="1563788" cy="294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Arbetsgivaravgifter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0.52812</cdr:x>
      <cdr:y>0.27908</cdr:y>
    </cdr:from>
    <cdr:to>
      <cdr:x>0.87952</cdr:x>
      <cdr:y>0.36406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505094" y="982225"/>
          <a:ext cx="1666848" cy="299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Statlig inkomstskatt</a:t>
          </a:r>
        </a:p>
      </cdr:txBody>
    </cdr:sp>
  </cdr:relSizeAnchor>
  <cdr:relSizeAnchor xmlns:cdr="http://schemas.openxmlformats.org/drawingml/2006/chartDrawing">
    <cdr:from>
      <cdr:x>0.22758</cdr:x>
      <cdr:y>0.09813</cdr:y>
    </cdr:from>
    <cdr:to>
      <cdr:x>0.43374</cdr:x>
      <cdr:y>0.18614</cdr:y>
    </cdr:to>
    <cdr:sp macro="" textlink="">
      <cdr:nvSpPr>
        <cdr:cNvPr id="3" name="textruta 5"/>
        <cdr:cNvSpPr txBox="1"/>
      </cdr:nvSpPr>
      <cdr:spPr>
        <a:xfrm xmlns:a="http://schemas.openxmlformats.org/drawingml/2006/main">
          <a:off x="1079500" y="307975"/>
          <a:ext cx="977901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JSA-utfasning</a:t>
          </a:r>
        </a:p>
      </cdr:txBody>
    </cdr:sp>
  </cdr:relSizeAnchor>
  <cdr:relSizeAnchor xmlns:cdr="http://schemas.openxmlformats.org/drawingml/2006/chartDrawing">
    <cdr:from>
      <cdr:x>0.31392</cdr:x>
      <cdr:y>0.59282</cdr:y>
    </cdr:from>
    <cdr:to>
      <cdr:x>0.55489</cdr:x>
      <cdr:y>0.68083</cdr:y>
    </cdr:to>
    <cdr:sp macro="" textlink="">
      <cdr:nvSpPr>
        <cdr:cNvPr id="4" name="textruta 5"/>
        <cdr:cNvSpPr txBox="1"/>
      </cdr:nvSpPr>
      <cdr:spPr>
        <a:xfrm xmlns:a="http://schemas.openxmlformats.org/drawingml/2006/main">
          <a:off x="1489075" y="1860550"/>
          <a:ext cx="11430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JSA-infasning</a:t>
          </a:r>
        </a:p>
      </cdr:txBody>
    </cdr:sp>
  </cdr:relSizeAnchor>
  <cdr:relSizeAnchor xmlns:cdr="http://schemas.openxmlformats.org/drawingml/2006/chartDrawing">
    <cdr:from>
      <cdr:x>0.40763</cdr:x>
      <cdr:y>0.14719</cdr:y>
    </cdr:from>
    <cdr:to>
      <cdr:x>0.52008</cdr:x>
      <cdr:y>0.17862</cdr:y>
    </cdr:to>
    <cdr:cxnSp macro="">
      <cdr:nvCxnSpPr>
        <cdr:cNvPr id="6" name="Rak pilkoppling 5">
          <a:extLst xmlns:a="http://schemas.openxmlformats.org/drawingml/2006/main">
            <a:ext uri="{FF2B5EF4-FFF2-40B4-BE49-F238E27FC236}">
              <a16:creationId xmlns:a16="http://schemas.microsoft.com/office/drawing/2014/main" id="{CB272804-299B-49DF-9617-1AA408DF4263}"/>
            </a:ext>
          </a:extLst>
        </cdr:cNvPr>
        <cdr:cNvCxnSpPr/>
      </cdr:nvCxnSpPr>
      <cdr:spPr>
        <a:xfrm xmlns:a="http://schemas.openxmlformats.org/drawingml/2006/main">
          <a:off x="1933573" y="518033"/>
          <a:ext cx="533402" cy="11061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0.26104</cdr:x>
      <cdr:y>0.57645</cdr:y>
    </cdr:from>
    <cdr:to>
      <cdr:x>0.31392</cdr:x>
      <cdr:y>0.63683</cdr:y>
    </cdr:to>
    <cdr:cxnSp macro="">
      <cdr:nvCxnSpPr>
        <cdr:cNvPr id="10" name="Rak pilkoppling 9">
          <a:extLst xmlns:a="http://schemas.openxmlformats.org/drawingml/2006/main">
            <a:ext uri="{FF2B5EF4-FFF2-40B4-BE49-F238E27FC236}">
              <a16:creationId xmlns:a16="http://schemas.microsoft.com/office/drawing/2014/main" id="{0C686137-77CB-452D-87E8-8EF28FED1EF9}"/>
            </a:ext>
          </a:extLst>
        </cdr:cNvPr>
        <cdr:cNvCxnSpPr>
          <a:stCxn xmlns:a="http://schemas.openxmlformats.org/drawingml/2006/main" id="4" idx="1"/>
        </cdr:cNvCxnSpPr>
      </cdr:nvCxnSpPr>
      <cdr:spPr>
        <a:xfrm xmlns:a="http://schemas.openxmlformats.org/drawingml/2006/main" flipH="1" flipV="1">
          <a:off x="1238250" y="2028825"/>
          <a:ext cx="250814" cy="2124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0.31392</cdr:x>
      <cdr:y>0.49256</cdr:y>
    </cdr:from>
    <cdr:to>
      <cdr:x>0.32329</cdr:x>
      <cdr:y>0.63683</cdr:y>
    </cdr:to>
    <cdr:cxnSp macro="">
      <cdr:nvCxnSpPr>
        <cdr:cNvPr id="19" name="Rak pilkoppling 18">
          <a:extLst xmlns:a="http://schemas.openxmlformats.org/drawingml/2006/main">
            <a:ext uri="{FF2B5EF4-FFF2-40B4-BE49-F238E27FC236}">
              <a16:creationId xmlns:a16="http://schemas.microsoft.com/office/drawing/2014/main" id="{911EBEB1-F87F-4DF6-BB12-3510F94711A3}"/>
            </a:ext>
          </a:extLst>
        </cdr:cNvPr>
        <cdr:cNvCxnSpPr>
          <a:stCxn xmlns:a="http://schemas.openxmlformats.org/drawingml/2006/main" id="4" idx="1"/>
        </cdr:cNvCxnSpPr>
      </cdr:nvCxnSpPr>
      <cdr:spPr>
        <a:xfrm xmlns:a="http://schemas.openxmlformats.org/drawingml/2006/main" flipV="1">
          <a:off x="1489064" y="1733550"/>
          <a:ext cx="44461" cy="5077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0.59304</cdr:x>
      <cdr:y>0.09206</cdr:y>
    </cdr:from>
    <cdr:to>
      <cdr:x>0.74766</cdr:x>
      <cdr:y>0.1649</cdr:y>
    </cdr:to>
    <cdr:sp macro="" textlink="">
      <cdr:nvSpPr>
        <cdr:cNvPr id="21" name="textruta 6"/>
        <cdr:cNvSpPr txBox="1"/>
      </cdr:nvSpPr>
      <cdr:spPr>
        <a:xfrm xmlns:a="http://schemas.openxmlformats.org/drawingml/2006/main">
          <a:off x="2813050" y="288925"/>
          <a:ext cx="7334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Värnskatt</a:t>
          </a:r>
        </a:p>
      </cdr:txBody>
    </cdr:sp>
  </cdr:relSizeAnchor>
  <cdr:relSizeAnchor xmlns:cdr="http://schemas.openxmlformats.org/drawingml/2006/chartDrawing">
    <cdr:from>
      <cdr:x>0.55288</cdr:x>
      <cdr:y>0.57969</cdr:y>
    </cdr:from>
    <cdr:to>
      <cdr:x>0.79385</cdr:x>
      <cdr:y>0.66771</cdr:y>
    </cdr:to>
    <cdr:sp macro="" textlink="">
      <cdr:nvSpPr>
        <cdr:cNvPr id="22" name="textruta 5"/>
        <cdr:cNvSpPr txBox="1"/>
      </cdr:nvSpPr>
      <cdr:spPr>
        <a:xfrm xmlns:a="http://schemas.openxmlformats.org/drawingml/2006/main">
          <a:off x="2622538" y="2040209"/>
          <a:ext cx="1143029" cy="309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Kommunalskatt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0.52812</cdr:x>
      <cdr:y>0.27908</cdr:y>
    </cdr:from>
    <cdr:to>
      <cdr:x>0.87952</cdr:x>
      <cdr:y>0.36406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505094" y="982225"/>
          <a:ext cx="1666848" cy="299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Statlig inkomstskatt</a:t>
          </a:r>
        </a:p>
      </cdr:txBody>
    </cdr:sp>
  </cdr:relSizeAnchor>
  <cdr:relSizeAnchor xmlns:cdr="http://schemas.openxmlformats.org/drawingml/2006/chartDrawing">
    <cdr:from>
      <cdr:x>0.22758</cdr:x>
      <cdr:y>0.09813</cdr:y>
    </cdr:from>
    <cdr:to>
      <cdr:x>0.43374</cdr:x>
      <cdr:y>0.18614</cdr:y>
    </cdr:to>
    <cdr:sp macro="" textlink="">
      <cdr:nvSpPr>
        <cdr:cNvPr id="3" name="textruta 5"/>
        <cdr:cNvSpPr txBox="1"/>
      </cdr:nvSpPr>
      <cdr:spPr>
        <a:xfrm xmlns:a="http://schemas.openxmlformats.org/drawingml/2006/main">
          <a:off x="1079500" y="307975"/>
          <a:ext cx="977901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JSA-utfasning</a:t>
          </a:r>
        </a:p>
      </cdr:txBody>
    </cdr:sp>
  </cdr:relSizeAnchor>
  <cdr:relSizeAnchor xmlns:cdr="http://schemas.openxmlformats.org/drawingml/2006/chartDrawing">
    <cdr:from>
      <cdr:x>0.31392</cdr:x>
      <cdr:y>0.59282</cdr:y>
    </cdr:from>
    <cdr:to>
      <cdr:x>0.55489</cdr:x>
      <cdr:y>0.68083</cdr:y>
    </cdr:to>
    <cdr:sp macro="" textlink="">
      <cdr:nvSpPr>
        <cdr:cNvPr id="4" name="textruta 5"/>
        <cdr:cNvSpPr txBox="1"/>
      </cdr:nvSpPr>
      <cdr:spPr>
        <a:xfrm xmlns:a="http://schemas.openxmlformats.org/drawingml/2006/main">
          <a:off x="1489075" y="1860550"/>
          <a:ext cx="11430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JSA-infasning</a:t>
          </a:r>
        </a:p>
      </cdr:txBody>
    </cdr:sp>
  </cdr:relSizeAnchor>
  <cdr:relSizeAnchor xmlns:cdr="http://schemas.openxmlformats.org/drawingml/2006/chartDrawing">
    <cdr:from>
      <cdr:x>0.40763</cdr:x>
      <cdr:y>0.14719</cdr:y>
    </cdr:from>
    <cdr:to>
      <cdr:x>0.52008</cdr:x>
      <cdr:y>0.17862</cdr:y>
    </cdr:to>
    <cdr:cxnSp macro="">
      <cdr:nvCxnSpPr>
        <cdr:cNvPr id="6" name="Rak pilkoppling 5">
          <a:extLst xmlns:a="http://schemas.openxmlformats.org/drawingml/2006/main">
            <a:ext uri="{FF2B5EF4-FFF2-40B4-BE49-F238E27FC236}">
              <a16:creationId xmlns:a16="http://schemas.microsoft.com/office/drawing/2014/main" id="{CB272804-299B-49DF-9617-1AA408DF4263}"/>
            </a:ext>
          </a:extLst>
        </cdr:cNvPr>
        <cdr:cNvCxnSpPr/>
      </cdr:nvCxnSpPr>
      <cdr:spPr>
        <a:xfrm xmlns:a="http://schemas.openxmlformats.org/drawingml/2006/main">
          <a:off x="1933573" y="518033"/>
          <a:ext cx="533402" cy="11061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0.26104</cdr:x>
      <cdr:y>0.57645</cdr:y>
    </cdr:from>
    <cdr:to>
      <cdr:x>0.31392</cdr:x>
      <cdr:y>0.63683</cdr:y>
    </cdr:to>
    <cdr:cxnSp macro="">
      <cdr:nvCxnSpPr>
        <cdr:cNvPr id="10" name="Rak pilkoppling 9">
          <a:extLst xmlns:a="http://schemas.openxmlformats.org/drawingml/2006/main">
            <a:ext uri="{FF2B5EF4-FFF2-40B4-BE49-F238E27FC236}">
              <a16:creationId xmlns:a16="http://schemas.microsoft.com/office/drawing/2014/main" id="{0C686137-77CB-452D-87E8-8EF28FED1EF9}"/>
            </a:ext>
          </a:extLst>
        </cdr:cNvPr>
        <cdr:cNvCxnSpPr>
          <a:stCxn xmlns:a="http://schemas.openxmlformats.org/drawingml/2006/main" id="4" idx="1"/>
        </cdr:cNvCxnSpPr>
      </cdr:nvCxnSpPr>
      <cdr:spPr>
        <a:xfrm xmlns:a="http://schemas.openxmlformats.org/drawingml/2006/main" flipH="1" flipV="1">
          <a:off x="1238250" y="2028825"/>
          <a:ext cx="250814" cy="2124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0.31392</cdr:x>
      <cdr:y>0.49256</cdr:y>
    </cdr:from>
    <cdr:to>
      <cdr:x>0.32329</cdr:x>
      <cdr:y>0.63683</cdr:y>
    </cdr:to>
    <cdr:cxnSp macro="">
      <cdr:nvCxnSpPr>
        <cdr:cNvPr id="19" name="Rak pilkoppling 18">
          <a:extLst xmlns:a="http://schemas.openxmlformats.org/drawingml/2006/main">
            <a:ext uri="{FF2B5EF4-FFF2-40B4-BE49-F238E27FC236}">
              <a16:creationId xmlns:a16="http://schemas.microsoft.com/office/drawing/2014/main" id="{911EBEB1-F87F-4DF6-BB12-3510F94711A3}"/>
            </a:ext>
          </a:extLst>
        </cdr:cNvPr>
        <cdr:cNvCxnSpPr>
          <a:stCxn xmlns:a="http://schemas.openxmlformats.org/drawingml/2006/main" id="4" idx="1"/>
        </cdr:cNvCxnSpPr>
      </cdr:nvCxnSpPr>
      <cdr:spPr>
        <a:xfrm xmlns:a="http://schemas.openxmlformats.org/drawingml/2006/main" flipV="1">
          <a:off x="1489064" y="1733550"/>
          <a:ext cx="44461" cy="5077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0.59304</cdr:x>
      <cdr:y>0.09206</cdr:y>
    </cdr:from>
    <cdr:to>
      <cdr:x>0.74766</cdr:x>
      <cdr:y>0.1649</cdr:y>
    </cdr:to>
    <cdr:sp macro="" textlink="">
      <cdr:nvSpPr>
        <cdr:cNvPr id="21" name="textruta 6"/>
        <cdr:cNvSpPr txBox="1"/>
      </cdr:nvSpPr>
      <cdr:spPr>
        <a:xfrm xmlns:a="http://schemas.openxmlformats.org/drawingml/2006/main">
          <a:off x="2813050" y="288925"/>
          <a:ext cx="7334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Värnskatt</a:t>
          </a:r>
        </a:p>
      </cdr:txBody>
    </cdr:sp>
  </cdr:relSizeAnchor>
  <cdr:relSizeAnchor xmlns:cdr="http://schemas.openxmlformats.org/drawingml/2006/chartDrawing">
    <cdr:from>
      <cdr:x>0.55288</cdr:x>
      <cdr:y>0.57969</cdr:y>
    </cdr:from>
    <cdr:to>
      <cdr:x>0.79385</cdr:x>
      <cdr:y>0.66771</cdr:y>
    </cdr:to>
    <cdr:sp macro="" textlink="">
      <cdr:nvSpPr>
        <cdr:cNvPr id="22" name="textruta 5"/>
        <cdr:cNvSpPr txBox="1"/>
      </cdr:nvSpPr>
      <cdr:spPr>
        <a:xfrm xmlns:a="http://schemas.openxmlformats.org/drawingml/2006/main">
          <a:off x="2622538" y="2040209"/>
          <a:ext cx="1143029" cy="309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Kommunalskatt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0.57184</cdr:x>
      <cdr:y>0.21573</cdr:y>
    </cdr:from>
    <cdr:to>
      <cdr:x>0.86906</cdr:x>
      <cdr:y>0.30918</cdr:y>
    </cdr:to>
    <cdr:sp macro="" textlink="">
      <cdr:nvSpPr>
        <cdr:cNvPr id="2" name="textruta 6"/>
        <cdr:cNvSpPr txBox="1"/>
      </cdr:nvSpPr>
      <cdr:spPr>
        <a:xfrm xmlns:a="http://schemas.openxmlformats.org/drawingml/2006/main">
          <a:off x="2946682" y="679125"/>
          <a:ext cx="1531582" cy="294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Konsumtionsskatter</a:t>
          </a:r>
        </a:p>
      </cdr:txBody>
    </cdr:sp>
  </cdr:relSizeAnchor>
  <cdr:relSizeAnchor xmlns:cdr="http://schemas.openxmlformats.org/drawingml/2006/chartDrawing">
    <cdr:from>
      <cdr:x>0.47255</cdr:x>
      <cdr:y>0.42378</cdr:y>
    </cdr:from>
    <cdr:to>
      <cdr:x>0.91867</cdr:x>
      <cdr:y>0.50983</cdr:y>
    </cdr:to>
    <cdr:sp macro="" textlink="">
      <cdr:nvSpPr>
        <cdr:cNvPr id="3" name="textruta 6"/>
        <cdr:cNvSpPr txBox="1"/>
      </cdr:nvSpPr>
      <cdr:spPr>
        <a:xfrm xmlns:a="http://schemas.openxmlformats.org/drawingml/2006/main">
          <a:off x="2435064" y="1334056"/>
          <a:ext cx="2298862" cy="270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Kommunal och statlig inkomstskatt</a:t>
          </a:r>
        </a:p>
      </cdr:txBody>
    </cdr:sp>
  </cdr:relSizeAnchor>
  <cdr:relSizeAnchor xmlns:cdr="http://schemas.openxmlformats.org/drawingml/2006/chartDrawing">
    <cdr:from>
      <cdr:x>0.47927</cdr:x>
      <cdr:y>0.67815</cdr:y>
    </cdr:from>
    <cdr:to>
      <cdr:x>0.78274</cdr:x>
      <cdr:y>0.7716</cdr:y>
    </cdr:to>
    <cdr:sp macro="" textlink="">
      <cdr:nvSpPr>
        <cdr:cNvPr id="4" name="textruta 6"/>
        <cdr:cNvSpPr txBox="1"/>
      </cdr:nvSpPr>
      <cdr:spPr>
        <a:xfrm xmlns:a="http://schemas.openxmlformats.org/drawingml/2006/main">
          <a:off x="2469675" y="2134812"/>
          <a:ext cx="1563788" cy="294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Arbetsgivaravgifter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16</xdr:row>
      <xdr:rowOff>133350</xdr:rowOff>
    </xdr:from>
    <xdr:to>
      <xdr:col>12</xdr:col>
      <xdr:colOff>457199</xdr:colOff>
      <xdr:row>31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0.23322</cdr:x>
      <cdr:y>0.69181</cdr:y>
    </cdr:from>
    <cdr:to>
      <cdr:x>0.41913</cdr:x>
      <cdr:y>0.78033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7300" y="2009781"/>
          <a:ext cx="1018226" cy="257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latin typeface="Garamond" panose="02020404030301010803" pitchFamily="18" charset="0"/>
            </a:rPr>
            <a:t>Grundavdrag</a:t>
          </a:r>
        </a:p>
      </cdr:txBody>
    </cdr:sp>
  </cdr:relSizeAnchor>
  <cdr:relSizeAnchor xmlns:cdr="http://schemas.openxmlformats.org/drawingml/2006/chartDrawing">
    <cdr:from>
      <cdr:x>0.33023</cdr:x>
      <cdr:y>0.38689</cdr:y>
    </cdr:from>
    <cdr:to>
      <cdr:x>0.60225</cdr:x>
      <cdr:y>0.46885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76519" y="1123964"/>
          <a:ext cx="1381005" cy="238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latin typeface="Garamond" panose="02020404030301010803" pitchFamily="18" charset="0"/>
            </a:rPr>
            <a:t>Jobbskatteavdrag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1"/>
  <sheetViews>
    <sheetView tabSelected="1" topLeftCell="A41" zoomScaleNormal="100" workbookViewId="0">
      <selection activeCell="J50" sqref="J50"/>
    </sheetView>
  </sheetViews>
  <sheetFormatPr defaultRowHeight="15" x14ac:dyDescent="0.25"/>
  <cols>
    <col min="1" max="1" width="15" bestFit="1" customWidth="1"/>
    <col min="2" max="2" width="10.85546875" customWidth="1"/>
    <col min="4" max="4" width="9.5703125" bestFit="1" customWidth="1"/>
  </cols>
  <sheetData>
    <row r="1" spans="1:32" x14ac:dyDescent="0.25">
      <c r="A1" t="s">
        <v>0</v>
      </c>
      <c r="B1" s="1">
        <v>45500</v>
      </c>
    </row>
    <row r="2" spans="1:32" x14ac:dyDescent="0.25">
      <c r="A2" t="s">
        <v>13</v>
      </c>
      <c r="B2" s="1">
        <v>62500</v>
      </c>
    </row>
    <row r="3" spans="1:32" x14ac:dyDescent="0.25">
      <c r="A3" t="s">
        <v>1</v>
      </c>
      <c r="B3" s="2">
        <v>0.32119999999999999</v>
      </c>
    </row>
    <row r="4" spans="1:32" x14ac:dyDescent="0.25">
      <c r="A4" t="s">
        <v>2</v>
      </c>
      <c r="B4" s="7">
        <v>468700</v>
      </c>
    </row>
    <row r="5" spans="1:32" x14ac:dyDescent="0.25">
      <c r="A5" t="s">
        <v>3</v>
      </c>
      <c r="B5" s="7">
        <v>675700</v>
      </c>
    </row>
    <row r="6" spans="1:32" x14ac:dyDescent="0.25">
      <c r="A6" t="s">
        <v>4</v>
      </c>
      <c r="B6" s="3">
        <v>0.31419999999999998</v>
      </c>
    </row>
    <row r="7" spans="1:32" x14ac:dyDescent="0.25">
      <c r="A7" t="s">
        <v>5</v>
      </c>
      <c r="B7" s="3">
        <v>0.19</v>
      </c>
    </row>
    <row r="8" spans="1:32" x14ac:dyDescent="0.25">
      <c r="B8" s="3"/>
    </row>
    <row r="10" spans="1:32" x14ac:dyDescent="0.25">
      <c r="A10" t="s">
        <v>14</v>
      </c>
      <c r="C10" t="s">
        <v>15</v>
      </c>
      <c r="D10" t="s">
        <v>16</v>
      </c>
      <c r="O10" t="s">
        <v>17</v>
      </c>
      <c r="P10" t="s">
        <v>18</v>
      </c>
      <c r="Q10" t="s">
        <v>19</v>
      </c>
    </row>
    <row r="11" spans="1:32" x14ac:dyDescent="0.25">
      <c r="A11" t="s">
        <v>6</v>
      </c>
      <c r="B11" t="s">
        <v>23</v>
      </c>
      <c r="C11" t="s">
        <v>7</v>
      </c>
      <c r="D11" t="s">
        <v>8</v>
      </c>
      <c r="E11" t="s">
        <v>9</v>
      </c>
      <c r="F11" t="s">
        <v>10</v>
      </c>
      <c r="G11" t="s">
        <v>11</v>
      </c>
      <c r="I11" t="s">
        <v>8</v>
      </c>
      <c r="J11" t="s">
        <v>9</v>
      </c>
      <c r="K11" t="s">
        <v>10</v>
      </c>
      <c r="L11" t="s">
        <v>11</v>
      </c>
      <c r="M11" t="s">
        <v>22</v>
      </c>
      <c r="O11" t="s">
        <v>4</v>
      </c>
      <c r="P11" t="s">
        <v>12</v>
      </c>
      <c r="Q11" t="s">
        <v>5</v>
      </c>
    </row>
    <row r="12" spans="1:32" x14ac:dyDescent="0.25">
      <c r="A12" s="1">
        <v>0</v>
      </c>
      <c r="B12">
        <f>A12*(1+$B$6)</f>
        <v>0</v>
      </c>
      <c r="C12" s="1">
        <f t="shared" ref="C12:C35" si="0">A12/12</f>
        <v>0</v>
      </c>
      <c r="D12" s="4">
        <v>0</v>
      </c>
      <c r="H12" s="5"/>
      <c r="I12" s="5">
        <f>($B$6+D12)/(1+$B$6)</f>
        <v>0.23908080961801853</v>
      </c>
      <c r="M12" s="5"/>
      <c r="O12" s="6">
        <f>$B$6/(1+$B$6)</f>
        <v>0.23908080961801853</v>
      </c>
      <c r="P12" s="5">
        <f>O12+D12/(1+$B$6)</f>
        <v>0.23908080961801853</v>
      </c>
      <c r="Q12" s="5">
        <f>P12+(1-P12)*$B$7</f>
        <v>0.38365545579059501</v>
      </c>
      <c r="V12" s="4"/>
      <c r="X12" s="4"/>
      <c r="Y12" s="4"/>
      <c r="Z12" s="4"/>
      <c r="AD12" s="1"/>
      <c r="AE12" s="4"/>
      <c r="AF12" s="5"/>
    </row>
    <row r="13" spans="1:32" x14ac:dyDescent="0.25">
      <c r="A13" s="1">
        <f>A14-1</f>
        <v>41404</v>
      </c>
      <c r="B13" s="1">
        <f t="shared" ref="B13:B35" si="1">A13*(1+$B$6)</f>
        <v>54413.1368</v>
      </c>
      <c r="C13" s="1">
        <f t="shared" si="0"/>
        <v>3450.3333333333335</v>
      </c>
      <c r="D13" s="4">
        <v>0</v>
      </c>
      <c r="H13" s="5"/>
      <c r="I13" s="5">
        <f t="shared" ref="I13:I32" si="2">($B$6+D13)/(1+$B$6)</f>
        <v>0.23908080961801853</v>
      </c>
      <c r="M13" s="5"/>
      <c r="O13" s="6">
        <f t="shared" ref="O13:O35" si="3">$B$6/(1+$B$6)</f>
        <v>0.23908080961801853</v>
      </c>
      <c r="P13" s="5">
        <f>O13+D13/(1+$B$6)</f>
        <v>0.23908080961801853</v>
      </c>
      <c r="Q13" s="5">
        <f t="shared" ref="Q13:Q35" si="4">P13+(1-P13)*$B$7</f>
        <v>0.38365545579059501</v>
      </c>
      <c r="V13" s="5"/>
      <c r="X13" s="4"/>
      <c r="Y13" s="4"/>
      <c r="Z13" s="4"/>
      <c r="AE13" s="4"/>
      <c r="AF13" s="5"/>
    </row>
    <row r="14" spans="1:32" x14ac:dyDescent="0.25">
      <c r="A14" s="1">
        <f>0.91*B1</f>
        <v>41405</v>
      </c>
      <c r="B14" s="1">
        <f t="shared" si="1"/>
        <v>54414.451000000001</v>
      </c>
      <c r="C14" s="1">
        <f t="shared" si="0"/>
        <v>3450.4166666666665</v>
      </c>
      <c r="D14" s="4">
        <f>(1-0.332)*B3</f>
        <v>0.21456159999999996</v>
      </c>
      <c r="H14" s="5"/>
      <c r="I14" s="5">
        <f t="shared" si="2"/>
        <v>0.40234484857708108</v>
      </c>
      <c r="M14" s="5">
        <f>O14</f>
        <v>0.23908080961801853</v>
      </c>
      <c r="O14" s="6">
        <f t="shared" si="3"/>
        <v>0.23908080961801853</v>
      </c>
      <c r="P14" s="5">
        <f>O14+D14/(1+$B$6)</f>
        <v>0.40234484857708108</v>
      </c>
      <c r="Q14" s="5">
        <f t="shared" si="4"/>
        <v>0.51589932734743571</v>
      </c>
      <c r="V14" s="5"/>
      <c r="X14" s="4"/>
      <c r="Y14" s="4"/>
      <c r="Z14" s="4"/>
      <c r="AE14" s="4"/>
      <c r="AF14" s="5"/>
    </row>
    <row r="15" spans="1:32" x14ac:dyDescent="0.25">
      <c r="A15" s="1">
        <f>A16-1</f>
        <v>133769</v>
      </c>
      <c r="B15" s="1">
        <f t="shared" si="1"/>
        <v>175799.21979999999</v>
      </c>
      <c r="C15" s="1">
        <f t="shared" si="0"/>
        <v>11147.416666666666</v>
      </c>
      <c r="D15" s="4">
        <f>D14</f>
        <v>0.21456159999999996</v>
      </c>
      <c r="H15" s="5"/>
      <c r="I15" s="5">
        <f t="shared" si="2"/>
        <v>0.40234484857708108</v>
      </c>
      <c r="M15" s="5">
        <f>O15</f>
        <v>0.23908080961801853</v>
      </c>
      <c r="O15" s="6">
        <f t="shared" si="3"/>
        <v>0.23908080961801853</v>
      </c>
      <c r="P15" s="5">
        <f>O15+D15/(1+$B$6)</f>
        <v>0.40234484857708108</v>
      </c>
      <c r="Q15" s="5">
        <f t="shared" si="4"/>
        <v>0.51589932734743571</v>
      </c>
      <c r="V15" s="5"/>
      <c r="X15" s="4"/>
      <c r="Y15" s="4"/>
      <c r="Z15" s="4"/>
      <c r="AE15" s="4"/>
      <c r="AF15" s="5"/>
    </row>
    <row r="16" spans="1:32" x14ac:dyDescent="0.25">
      <c r="A16" s="1">
        <f>2.94*B1</f>
        <v>133770</v>
      </c>
      <c r="B16" s="1">
        <f t="shared" si="1"/>
        <v>175800.53400000001</v>
      </c>
      <c r="C16" s="1">
        <f t="shared" si="0"/>
        <v>11147.5</v>
      </c>
      <c r="D16" s="4">
        <f>(1-0.111)*B3</f>
        <v>0.28554679999999999</v>
      </c>
      <c r="H16" s="5"/>
      <c r="I16" s="5">
        <f t="shared" si="2"/>
        <v>0.45635884949018407</v>
      </c>
      <c r="M16" s="5">
        <f>O16</f>
        <v>0.23908080961801853</v>
      </c>
      <c r="O16" s="6">
        <f t="shared" si="3"/>
        <v>0.23908080961801853</v>
      </c>
      <c r="P16" s="5">
        <f>O16+D16/(1+$B$6)</f>
        <v>0.45635884949018413</v>
      </c>
      <c r="Q16" s="5">
        <f t="shared" si="4"/>
        <v>0.55965066808704911</v>
      </c>
      <c r="V16" s="5"/>
      <c r="X16" s="4"/>
      <c r="Y16" s="4"/>
      <c r="Z16" s="4"/>
      <c r="AE16" s="4"/>
      <c r="AF16" s="5"/>
    </row>
    <row r="17" spans="1:32" x14ac:dyDescent="0.25">
      <c r="A17" s="1">
        <v>300000</v>
      </c>
      <c r="B17" s="1">
        <f t="shared" si="1"/>
        <v>394260</v>
      </c>
      <c r="C17" s="1">
        <f t="shared" si="0"/>
        <v>25000</v>
      </c>
      <c r="D17" s="4">
        <f>D16</f>
        <v>0.28554679999999999</v>
      </c>
      <c r="H17" s="5"/>
      <c r="I17" s="5">
        <f t="shared" si="2"/>
        <v>0.45635884949018407</v>
      </c>
      <c r="M17" s="5">
        <f>O17</f>
        <v>0.23908080961801853</v>
      </c>
      <c r="O17" s="6">
        <f t="shared" si="3"/>
        <v>0.23908080961801853</v>
      </c>
      <c r="P17" s="5">
        <f>O17+D17/(1+$B$6)</f>
        <v>0.45635884949018413</v>
      </c>
      <c r="Q17" s="5">
        <f t="shared" si="4"/>
        <v>0.55965066808704911</v>
      </c>
      <c r="V17" s="4"/>
      <c r="X17" s="4"/>
      <c r="Y17" s="4"/>
      <c r="Z17" s="4"/>
      <c r="AE17" s="4"/>
      <c r="AF17" s="5"/>
    </row>
    <row r="18" spans="1:32" x14ac:dyDescent="0.25">
      <c r="A18" s="1">
        <f>A17</f>
        <v>300000</v>
      </c>
      <c r="B18" s="1">
        <f t="shared" si="1"/>
        <v>394260</v>
      </c>
      <c r="C18" s="1">
        <f t="shared" si="0"/>
        <v>25000</v>
      </c>
      <c r="D18" s="4">
        <f t="shared" ref="D18:D20" si="5">D17</f>
        <v>0.28554679999999999</v>
      </c>
      <c r="H18" s="5"/>
      <c r="I18" s="5">
        <f t="shared" si="2"/>
        <v>0.45635884949018407</v>
      </c>
      <c r="M18" s="5">
        <f>O18</f>
        <v>0.23908080961801853</v>
      </c>
      <c r="O18" s="6">
        <f t="shared" si="3"/>
        <v>0.23908080961801853</v>
      </c>
      <c r="P18" s="5">
        <f>O18+D18/(1+$B$6)</f>
        <v>0.45635884949018413</v>
      </c>
      <c r="Q18" s="5">
        <f t="shared" si="4"/>
        <v>0.55965066808704911</v>
      </c>
      <c r="V18" s="4"/>
      <c r="X18" s="4"/>
      <c r="Y18" s="4"/>
      <c r="Z18" s="4"/>
      <c r="AE18" s="4"/>
      <c r="AF18" s="5"/>
    </row>
    <row r="19" spans="1:32" x14ac:dyDescent="0.25">
      <c r="A19" s="1">
        <f>7.5*B1</f>
        <v>341250</v>
      </c>
      <c r="B19" s="1">
        <f t="shared" si="1"/>
        <v>448470.75</v>
      </c>
      <c r="C19" s="1">
        <f t="shared" si="0"/>
        <v>28437.5</v>
      </c>
      <c r="D19" s="4">
        <f t="shared" si="5"/>
        <v>0.28554679999999999</v>
      </c>
      <c r="H19" s="5"/>
      <c r="I19" s="5">
        <f t="shared" si="2"/>
        <v>0.45635884949018407</v>
      </c>
      <c r="M19" s="5">
        <f>O19</f>
        <v>0.23908080961801853</v>
      </c>
      <c r="O19" s="6">
        <f t="shared" si="3"/>
        <v>0.23908080961801853</v>
      </c>
      <c r="P19" s="5">
        <f>O19+D19/(1+$B$6)</f>
        <v>0.45635884949018413</v>
      </c>
      <c r="Q19" s="5">
        <f t="shared" si="4"/>
        <v>0.55965066808704911</v>
      </c>
      <c r="V19" s="4"/>
      <c r="X19" s="4"/>
      <c r="Y19" s="4"/>
      <c r="Z19" s="4"/>
      <c r="AE19" s="4"/>
      <c r="AF19" s="5"/>
    </row>
    <row r="20" spans="1:32" x14ac:dyDescent="0.25">
      <c r="A20" s="1">
        <f>A19</f>
        <v>341250</v>
      </c>
      <c r="B20" s="1">
        <f t="shared" si="1"/>
        <v>448470.75</v>
      </c>
      <c r="C20" s="1">
        <f t="shared" si="0"/>
        <v>28437.5</v>
      </c>
      <c r="D20" s="4">
        <f t="shared" si="5"/>
        <v>0.28554679999999999</v>
      </c>
      <c r="H20" s="5"/>
      <c r="I20" s="5">
        <f t="shared" si="2"/>
        <v>0.45635884949018407</v>
      </c>
      <c r="M20" s="5">
        <f>O20</f>
        <v>0.23908080961801853</v>
      </c>
      <c r="O20" s="6">
        <f t="shared" si="3"/>
        <v>0.23908080961801853</v>
      </c>
      <c r="P20" s="5">
        <f>O20+D20/(1+$B$6)</f>
        <v>0.45635884949018413</v>
      </c>
      <c r="Q20" s="5">
        <f t="shared" si="4"/>
        <v>0.55965066808704911</v>
      </c>
      <c r="V20" s="4"/>
      <c r="X20" s="4"/>
      <c r="Y20" s="4"/>
      <c r="Z20" s="4"/>
      <c r="AE20" s="4"/>
      <c r="AF20" s="5"/>
    </row>
    <row r="21" spans="1:32" x14ac:dyDescent="0.25">
      <c r="A21" s="1">
        <f>A22-1</f>
        <v>367639</v>
      </c>
      <c r="B21" s="1">
        <f t="shared" si="1"/>
        <v>483151.17379999999</v>
      </c>
      <c r="C21" s="1">
        <f t="shared" si="0"/>
        <v>30636.583333333332</v>
      </c>
      <c r="D21" s="4">
        <f>D16</f>
        <v>0.28554679999999999</v>
      </c>
      <c r="H21" s="5"/>
      <c r="I21" s="5">
        <f t="shared" si="2"/>
        <v>0.45635884949018407</v>
      </c>
      <c r="M21" s="5">
        <f>O21</f>
        <v>0.23908080961801853</v>
      </c>
      <c r="O21" s="6">
        <f t="shared" si="3"/>
        <v>0.23908080961801853</v>
      </c>
      <c r="P21" s="5">
        <f>O21+D21/(1+$B$6)</f>
        <v>0.45635884949018413</v>
      </c>
      <c r="Q21" s="5">
        <f t="shared" si="4"/>
        <v>0.55965066808704911</v>
      </c>
      <c r="V21" s="5"/>
      <c r="X21" s="4"/>
      <c r="Y21" s="4"/>
      <c r="Z21" s="4"/>
    </row>
    <row r="22" spans="1:32" x14ac:dyDescent="0.25">
      <c r="A22" s="1">
        <f>8.08*B1</f>
        <v>367640</v>
      </c>
      <c r="B22" s="1">
        <f t="shared" si="1"/>
        <v>483152.48800000001</v>
      </c>
      <c r="C22" s="1">
        <f t="shared" si="0"/>
        <v>30636.666666666668</v>
      </c>
      <c r="D22" s="4">
        <f>B3</f>
        <v>0.32119999999999999</v>
      </c>
      <c r="F22" s="7"/>
      <c r="H22" s="5"/>
      <c r="I22" s="5">
        <f t="shared" si="2"/>
        <v>0.48348805356871094</v>
      </c>
      <c r="M22" s="5">
        <f>O22</f>
        <v>0.23908080961801853</v>
      </c>
      <c r="O22" s="6">
        <f t="shared" si="3"/>
        <v>0.23908080961801853</v>
      </c>
      <c r="P22" s="5">
        <f>O22+D22/(1+$B$6)</f>
        <v>0.48348805356871094</v>
      </c>
      <c r="Q22" s="5">
        <f t="shared" si="4"/>
        <v>0.58162532339065587</v>
      </c>
      <c r="V22" s="5"/>
      <c r="X22" s="4"/>
      <c r="Y22" s="4"/>
      <c r="Z22" s="4"/>
    </row>
    <row r="23" spans="1:32" x14ac:dyDescent="0.25">
      <c r="A23" s="1">
        <f>10*B1</f>
        <v>455000</v>
      </c>
      <c r="B23" s="1">
        <f t="shared" si="1"/>
        <v>597961</v>
      </c>
      <c r="C23" s="1">
        <f t="shared" si="0"/>
        <v>37916.666666666664</v>
      </c>
      <c r="D23" s="4">
        <f>B$3</f>
        <v>0.32119999999999999</v>
      </c>
      <c r="F23" s="7"/>
      <c r="H23" s="5"/>
      <c r="I23" s="5">
        <f t="shared" si="2"/>
        <v>0.48348805356871094</v>
      </c>
      <c r="M23" s="5">
        <f>O23</f>
        <v>0.23908080961801853</v>
      </c>
      <c r="O23" s="6">
        <f t="shared" si="3"/>
        <v>0.23908080961801853</v>
      </c>
      <c r="P23" s="5">
        <f>O23+D23/(1+$B$6)</f>
        <v>0.48348805356871094</v>
      </c>
      <c r="Q23" s="5">
        <f t="shared" si="4"/>
        <v>0.58162532339065587</v>
      </c>
      <c r="V23" s="4"/>
      <c r="X23" s="4"/>
      <c r="Y23" s="4"/>
      <c r="Z23" s="4"/>
    </row>
    <row r="24" spans="1:32" x14ac:dyDescent="0.25">
      <c r="A24" s="1">
        <f>A23</f>
        <v>455000</v>
      </c>
      <c r="B24" s="1">
        <f t="shared" si="1"/>
        <v>597961</v>
      </c>
      <c r="C24" s="1">
        <f t="shared" si="0"/>
        <v>37916.666666666664</v>
      </c>
      <c r="D24" s="4">
        <f>B$3</f>
        <v>0.32119999999999999</v>
      </c>
      <c r="F24" s="7"/>
      <c r="H24" s="5"/>
      <c r="I24" s="5">
        <f t="shared" si="2"/>
        <v>0.48348805356871094</v>
      </c>
      <c r="M24" s="5">
        <f>O24</f>
        <v>0.23908080961801853</v>
      </c>
      <c r="O24" s="6">
        <f t="shared" si="3"/>
        <v>0.23908080961801853</v>
      </c>
      <c r="P24" s="5">
        <f>O24+D24/(1+$B$6)</f>
        <v>0.48348805356871094</v>
      </c>
      <c r="Q24" s="5">
        <f t="shared" si="4"/>
        <v>0.58162532339065587</v>
      </c>
      <c r="V24" s="4"/>
      <c r="X24" s="4"/>
      <c r="Y24" s="4"/>
      <c r="Z24" s="4"/>
    </row>
    <row r="25" spans="1:32" x14ac:dyDescent="0.25">
      <c r="A25" s="1">
        <f>A26-1</f>
        <v>468699</v>
      </c>
      <c r="B25" s="1">
        <f t="shared" si="1"/>
        <v>615964.22580000001</v>
      </c>
      <c r="C25" s="1">
        <f t="shared" si="0"/>
        <v>39058.25</v>
      </c>
      <c r="D25" s="4">
        <f>B$3</f>
        <v>0.32119999999999999</v>
      </c>
      <c r="F25" s="7"/>
      <c r="H25" s="5"/>
      <c r="I25" s="5">
        <f t="shared" si="2"/>
        <v>0.48348805356871094</v>
      </c>
      <c r="M25" s="5">
        <f>O25</f>
        <v>0.23908080961801853</v>
      </c>
      <c r="O25" s="6">
        <f t="shared" si="3"/>
        <v>0.23908080961801853</v>
      </c>
      <c r="P25" s="5">
        <f>O25+D25/(1+$B$6)</f>
        <v>0.48348805356871094</v>
      </c>
      <c r="Q25" s="5">
        <f t="shared" si="4"/>
        <v>0.58162532339065587</v>
      </c>
      <c r="V25" s="5"/>
      <c r="X25" s="4"/>
      <c r="Y25" s="4"/>
      <c r="Z25" s="4"/>
    </row>
    <row r="26" spans="1:32" x14ac:dyDescent="0.25">
      <c r="A26" s="1">
        <f>B4</f>
        <v>468700</v>
      </c>
      <c r="B26" s="1">
        <f t="shared" si="1"/>
        <v>615965.54</v>
      </c>
      <c r="C26" s="1">
        <f t="shared" si="0"/>
        <v>39058.333333333336</v>
      </c>
      <c r="D26" s="4">
        <f>B3+0.2</f>
        <v>0.5212</v>
      </c>
      <c r="F26" s="7"/>
      <c r="G26" s="5">
        <f>$B$3</f>
        <v>0.32119999999999999</v>
      </c>
      <c r="H26" s="5"/>
      <c r="I26" s="5">
        <f t="shared" si="2"/>
        <v>0.63567189164510718</v>
      </c>
      <c r="L26" s="5">
        <f t="shared" ref="L26:L31" si="6">($B$6+G26)/(1+$B$6)</f>
        <v>0.48348805356871094</v>
      </c>
      <c r="M26" s="5">
        <f>O26</f>
        <v>0.23908080961801853</v>
      </c>
      <c r="O26" s="6">
        <f t="shared" si="3"/>
        <v>0.23908080961801853</v>
      </c>
      <c r="P26" s="5">
        <f>O26+D26/(1+$B$6)</f>
        <v>0.63567189164510718</v>
      </c>
      <c r="Q26" s="5">
        <f t="shared" si="4"/>
        <v>0.70489423223253678</v>
      </c>
      <c r="V26" s="5"/>
      <c r="X26" s="4"/>
      <c r="Y26" s="4"/>
      <c r="Z26" s="4"/>
    </row>
    <row r="27" spans="1:32" x14ac:dyDescent="0.25">
      <c r="A27" s="1">
        <f>8.07*B2</f>
        <v>504375</v>
      </c>
      <c r="B27" s="1">
        <f t="shared" si="1"/>
        <v>662849.625</v>
      </c>
      <c r="C27" s="1">
        <f t="shared" si="0"/>
        <v>42031.25</v>
      </c>
      <c r="D27" s="4">
        <f>D26</f>
        <v>0.5212</v>
      </c>
      <c r="F27" s="7"/>
      <c r="G27" s="5">
        <f t="shared" ref="G27:G28" si="7">$B$3</f>
        <v>0.32119999999999999</v>
      </c>
      <c r="H27" s="5"/>
      <c r="I27" s="5">
        <f t="shared" si="2"/>
        <v>0.63567189164510718</v>
      </c>
      <c r="L27" s="5">
        <f t="shared" si="6"/>
        <v>0.48348805356871094</v>
      </c>
      <c r="M27" s="5">
        <f>O27</f>
        <v>0.23908080961801853</v>
      </c>
      <c r="O27" s="6">
        <f t="shared" si="3"/>
        <v>0.23908080961801853</v>
      </c>
      <c r="P27" s="5">
        <f>O27+D27/(1+$B$6)</f>
        <v>0.63567189164510718</v>
      </c>
      <c r="Q27" s="5">
        <f t="shared" si="4"/>
        <v>0.70489423223253678</v>
      </c>
      <c r="V27" s="4"/>
      <c r="X27" s="4"/>
      <c r="Y27" s="4"/>
      <c r="Z27" s="4"/>
    </row>
    <row r="28" spans="1:32" x14ac:dyDescent="0.25">
      <c r="A28" s="1">
        <f>A27</f>
        <v>504375</v>
      </c>
      <c r="B28" s="1">
        <f t="shared" si="1"/>
        <v>662849.625</v>
      </c>
      <c r="C28" s="1">
        <f t="shared" si="0"/>
        <v>42031.25</v>
      </c>
      <c r="D28" s="4">
        <f>D27</f>
        <v>0.5212</v>
      </c>
      <c r="F28" s="7"/>
      <c r="G28" s="5">
        <f t="shared" si="7"/>
        <v>0.32119999999999999</v>
      </c>
      <c r="H28" s="5"/>
      <c r="I28" s="5">
        <f t="shared" si="2"/>
        <v>0.63567189164510718</v>
      </c>
      <c r="L28" s="5">
        <f t="shared" si="6"/>
        <v>0.48348805356871094</v>
      </c>
      <c r="M28" s="5">
        <f>O28</f>
        <v>0.23908080961801853</v>
      </c>
      <c r="O28" s="6">
        <f t="shared" si="3"/>
        <v>0.23908080961801853</v>
      </c>
      <c r="P28" s="5">
        <f>O28+D28/(1+$B$6)</f>
        <v>0.63567189164510718</v>
      </c>
      <c r="Q28" s="5">
        <f t="shared" si="4"/>
        <v>0.70489423223253678</v>
      </c>
      <c r="X28" s="4"/>
      <c r="Y28" s="4"/>
      <c r="Z28" s="4"/>
    </row>
    <row r="29" spans="1:32" x14ac:dyDescent="0.25">
      <c r="A29" s="1">
        <f>A30-1</f>
        <v>616069</v>
      </c>
      <c r="B29" s="1">
        <f t="shared" si="1"/>
        <v>809637.8798</v>
      </c>
      <c r="C29" s="1">
        <f t="shared" si="0"/>
        <v>51339.083333333336</v>
      </c>
      <c r="D29" s="4">
        <f>D26</f>
        <v>0.5212</v>
      </c>
      <c r="F29" s="7"/>
      <c r="G29" s="5">
        <f t="shared" ref="G29:G35" si="8">$B$3</f>
        <v>0.32119999999999999</v>
      </c>
      <c r="H29" s="5"/>
      <c r="I29" s="5">
        <f t="shared" si="2"/>
        <v>0.63567189164510718</v>
      </c>
      <c r="L29" s="5">
        <f t="shared" si="6"/>
        <v>0.48348805356871094</v>
      </c>
      <c r="M29" s="5">
        <f>O29</f>
        <v>0.23908080961801853</v>
      </c>
      <c r="O29" s="6">
        <f t="shared" si="3"/>
        <v>0.23908080961801853</v>
      </c>
      <c r="P29" s="5">
        <f>O29+D29/(1+$B$6)</f>
        <v>0.63567189164510718</v>
      </c>
      <c r="Q29" s="5">
        <f t="shared" si="4"/>
        <v>0.70489423223253678</v>
      </c>
      <c r="X29" s="4"/>
      <c r="Y29" s="4"/>
      <c r="Z29" s="4"/>
    </row>
    <row r="30" spans="1:32" x14ac:dyDescent="0.25">
      <c r="A30" s="1">
        <f>13.54*B1</f>
        <v>616070</v>
      </c>
      <c r="B30" s="1">
        <f t="shared" si="1"/>
        <v>809639.19400000002</v>
      </c>
      <c r="C30" s="1">
        <f t="shared" si="0"/>
        <v>51339.166666666664</v>
      </c>
      <c r="D30" s="4">
        <f>D26+0.03</f>
        <v>0.55120000000000002</v>
      </c>
      <c r="F30" s="4">
        <f>$B$3+0.2</f>
        <v>0.5212</v>
      </c>
      <c r="G30" s="5">
        <f t="shared" si="8"/>
        <v>0.32119999999999999</v>
      </c>
      <c r="H30" s="5"/>
      <c r="I30" s="5">
        <f t="shared" si="2"/>
        <v>0.65849946735656673</v>
      </c>
      <c r="K30" s="5">
        <f t="shared" ref="K30:K32" si="9">($B$6+F30)/(1+$B$6)</f>
        <v>0.63567189164510718</v>
      </c>
      <c r="L30" s="5">
        <f t="shared" si="6"/>
        <v>0.48348805356871094</v>
      </c>
      <c r="M30" s="5">
        <f>O30</f>
        <v>0.23908080961801853</v>
      </c>
      <c r="O30" s="6">
        <f t="shared" si="3"/>
        <v>0.23908080961801853</v>
      </c>
      <c r="P30" s="5">
        <f>O30+D30/(1+$B$6)</f>
        <v>0.65849946735656673</v>
      </c>
      <c r="Q30" s="5">
        <f t="shared" si="4"/>
        <v>0.72338456855881905</v>
      </c>
      <c r="X30" s="4"/>
      <c r="Y30" s="4"/>
      <c r="Z30" s="4"/>
    </row>
    <row r="31" spans="1:32" x14ac:dyDescent="0.25">
      <c r="A31" s="1">
        <f>A32-1</f>
        <v>675699</v>
      </c>
      <c r="B31" s="1">
        <f t="shared" si="1"/>
        <v>888003.62580000004</v>
      </c>
      <c r="C31" s="1">
        <f t="shared" si="0"/>
        <v>56308.25</v>
      </c>
      <c r="D31" s="5">
        <f>D30</f>
        <v>0.55120000000000002</v>
      </c>
      <c r="F31" s="4">
        <f t="shared" ref="F31:F35" si="10">$B$3+0.2</f>
        <v>0.5212</v>
      </c>
      <c r="G31" s="5">
        <f t="shared" si="8"/>
        <v>0.32119999999999999</v>
      </c>
      <c r="H31" s="5"/>
      <c r="I31" s="5">
        <f t="shared" si="2"/>
        <v>0.65849946735656673</v>
      </c>
      <c r="K31" s="5">
        <f t="shared" si="9"/>
        <v>0.63567189164510718</v>
      </c>
      <c r="L31" s="5">
        <f t="shared" si="6"/>
        <v>0.48348805356871094</v>
      </c>
      <c r="M31" s="5">
        <f>O31</f>
        <v>0.23908080961801853</v>
      </c>
      <c r="O31" s="6">
        <f t="shared" si="3"/>
        <v>0.23908080961801853</v>
      </c>
      <c r="P31" s="5">
        <f>O31+D31/(1+$B$6)</f>
        <v>0.65849946735656673</v>
      </c>
      <c r="Q31" s="5">
        <f t="shared" si="4"/>
        <v>0.72338456855881905</v>
      </c>
      <c r="X31" s="4"/>
      <c r="Y31" s="4"/>
      <c r="Z31" s="4"/>
    </row>
    <row r="32" spans="1:32" x14ac:dyDescent="0.25">
      <c r="A32" s="1">
        <f>B5</f>
        <v>675700</v>
      </c>
      <c r="B32" s="1">
        <f t="shared" si="1"/>
        <v>888004.94000000006</v>
      </c>
      <c r="C32" s="1">
        <f t="shared" si="0"/>
        <v>56308.333333333336</v>
      </c>
      <c r="D32" s="5">
        <f>B3+0.25+0.03</f>
        <v>0.60119999999999996</v>
      </c>
      <c r="E32" s="4">
        <f>D32-0.05</f>
        <v>0.55119999999999991</v>
      </c>
      <c r="F32" s="4">
        <f t="shared" si="10"/>
        <v>0.5212</v>
      </c>
      <c r="G32" s="5">
        <f t="shared" si="8"/>
        <v>0.32119999999999999</v>
      </c>
      <c r="H32" s="5"/>
      <c r="I32" s="5">
        <f t="shared" si="2"/>
        <v>0.69654542687566579</v>
      </c>
      <c r="J32" s="5">
        <f t="shared" ref="J32" si="11">($B$6+E32)/(1+$B$6)</f>
        <v>0.65849946735656673</v>
      </c>
      <c r="K32" s="5">
        <f t="shared" si="9"/>
        <v>0.63567189164510718</v>
      </c>
      <c r="L32" s="5">
        <f t="shared" ref="L32" si="12">($B$6+G32)/(1+$B$6)</f>
        <v>0.48348805356871094</v>
      </c>
      <c r="M32" s="5">
        <f>O32</f>
        <v>0.23908080961801853</v>
      </c>
      <c r="O32" s="6">
        <f t="shared" si="3"/>
        <v>0.23908080961801853</v>
      </c>
      <c r="P32" s="5">
        <f>O32+D32/(1+$B$6)</f>
        <v>0.69654542687566567</v>
      </c>
      <c r="Q32" s="5">
        <f t="shared" si="4"/>
        <v>0.75420179576928925</v>
      </c>
      <c r="X32" s="4"/>
      <c r="Y32" s="4"/>
      <c r="Z32" s="4"/>
    </row>
    <row r="33" spans="1:26" x14ac:dyDescent="0.25">
      <c r="A33" s="1">
        <f>A34-1</f>
        <v>1523148.5066666666</v>
      </c>
      <c r="B33" s="1">
        <f t="shared" si="1"/>
        <v>2001721.7674613332</v>
      </c>
      <c r="C33" s="1">
        <f t="shared" si="0"/>
        <v>126929.04222222221</v>
      </c>
      <c r="D33" s="4">
        <f>D32</f>
        <v>0.60119999999999996</v>
      </c>
      <c r="E33" s="4">
        <f t="shared" ref="E33:E35" si="13">D33-0.05</f>
        <v>0.55119999999999991</v>
      </c>
      <c r="F33" s="4">
        <f t="shared" si="10"/>
        <v>0.5212</v>
      </c>
      <c r="G33" s="5">
        <f t="shared" si="8"/>
        <v>0.32119999999999999</v>
      </c>
      <c r="H33" s="5"/>
      <c r="I33" s="5">
        <f t="shared" ref="I33:I35" si="14">($B$6+D33)/(1+$B$6)</f>
        <v>0.69654542687566579</v>
      </c>
      <c r="J33" s="5">
        <f t="shared" ref="J33:J35" si="15">($B$6+E33)/(1+$B$6)</f>
        <v>0.65849946735656673</v>
      </c>
      <c r="K33" s="5">
        <f t="shared" ref="K33:K35" si="16">($B$6+F33)/(1+$B$6)</f>
        <v>0.63567189164510718</v>
      </c>
      <c r="L33" s="5">
        <f t="shared" ref="L33:L35" si="17">($B$6+G33)/(1+$B$6)</f>
        <v>0.48348805356871094</v>
      </c>
      <c r="M33" s="5">
        <f>O33</f>
        <v>0.23908080961801853</v>
      </c>
      <c r="O33" s="6">
        <f t="shared" si="3"/>
        <v>0.23908080961801853</v>
      </c>
      <c r="P33" s="5">
        <f>O33+D33/(1+$B$6)</f>
        <v>0.69654542687566567</v>
      </c>
      <c r="Q33" s="5">
        <f t="shared" si="4"/>
        <v>0.75420179576928925</v>
      </c>
      <c r="X33" s="4"/>
      <c r="Y33" s="4"/>
      <c r="Z33" s="4"/>
    </row>
    <row r="34" spans="1:26" x14ac:dyDescent="0.25">
      <c r="A34" s="1">
        <f>13.54*B1+1.862*B1*B3/0.03</f>
        <v>1523149.5066666666</v>
      </c>
      <c r="B34" s="1">
        <f t="shared" si="1"/>
        <v>2001723.0816613333</v>
      </c>
      <c r="C34" s="1">
        <f t="shared" si="0"/>
        <v>126929.12555555555</v>
      </c>
      <c r="D34" s="5">
        <f>B3+0.25</f>
        <v>0.57119999999999993</v>
      </c>
      <c r="E34" s="4">
        <f t="shared" si="13"/>
        <v>0.52119999999999989</v>
      </c>
      <c r="F34" s="4">
        <f t="shared" si="10"/>
        <v>0.5212</v>
      </c>
      <c r="G34" s="5">
        <f t="shared" si="8"/>
        <v>0.32119999999999999</v>
      </c>
      <c r="H34" s="5"/>
      <c r="I34" s="5">
        <f t="shared" si="14"/>
        <v>0.67371785116420635</v>
      </c>
      <c r="J34" s="5">
        <f t="shared" si="15"/>
        <v>0.63567189164510718</v>
      </c>
      <c r="K34" s="5">
        <f t="shared" si="16"/>
        <v>0.63567189164510718</v>
      </c>
      <c r="L34" s="5">
        <f t="shared" si="17"/>
        <v>0.48348805356871094</v>
      </c>
      <c r="M34" s="5">
        <f>O34</f>
        <v>0.23908080961801853</v>
      </c>
      <c r="O34" s="6">
        <f t="shared" si="3"/>
        <v>0.23908080961801853</v>
      </c>
      <c r="P34" s="5">
        <f>O34+D34/(1+$B$6)</f>
        <v>0.67371785116420624</v>
      </c>
      <c r="Q34" s="5">
        <f t="shared" si="4"/>
        <v>0.73571145944300709</v>
      </c>
      <c r="X34" s="4"/>
      <c r="Y34" s="4"/>
      <c r="Z34" s="4"/>
    </row>
    <row r="35" spans="1:26" x14ac:dyDescent="0.25">
      <c r="A35" s="1">
        <f>140000*12</f>
        <v>1680000</v>
      </c>
      <c r="B35" s="1">
        <f t="shared" si="1"/>
        <v>2207856</v>
      </c>
      <c r="C35" s="1">
        <f t="shared" si="0"/>
        <v>140000</v>
      </c>
      <c r="D35" s="5">
        <f>D34</f>
        <v>0.57119999999999993</v>
      </c>
      <c r="E35" s="4">
        <f t="shared" si="13"/>
        <v>0.52119999999999989</v>
      </c>
      <c r="F35" s="4">
        <f t="shared" si="10"/>
        <v>0.5212</v>
      </c>
      <c r="G35" s="5">
        <f t="shared" si="8"/>
        <v>0.32119999999999999</v>
      </c>
      <c r="H35" s="5"/>
      <c r="I35" s="5">
        <f t="shared" si="14"/>
        <v>0.67371785116420635</v>
      </c>
      <c r="J35" s="5">
        <f t="shared" si="15"/>
        <v>0.63567189164510718</v>
      </c>
      <c r="K35" s="5">
        <f t="shared" si="16"/>
        <v>0.63567189164510718</v>
      </c>
      <c r="L35" s="5">
        <f t="shared" si="17"/>
        <v>0.48348805356871094</v>
      </c>
      <c r="M35" s="5">
        <f>O35</f>
        <v>0.23908080961801853</v>
      </c>
      <c r="O35" s="6">
        <f t="shared" si="3"/>
        <v>0.23908080961801853</v>
      </c>
      <c r="P35" s="5">
        <f>O35+D35/(1+$B$6)</f>
        <v>0.67371785116420624</v>
      </c>
      <c r="Q35" s="5">
        <f t="shared" si="4"/>
        <v>0.73571145944300709</v>
      </c>
      <c r="X35" s="4"/>
      <c r="Y35" s="4"/>
      <c r="Z35" s="4"/>
    </row>
    <row r="80" spans="2:2" x14ac:dyDescent="0.25">
      <c r="B80" s="5"/>
    </row>
    <row r="81" spans="2:2" x14ac:dyDescent="0.25">
      <c r="B81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I8" sqref="I8"/>
    </sheetView>
  </sheetViews>
  <sheetFormatPr defaultRowHeight="15" x14ac:dyDescent="0.25"/>
  <cols>
    <col min="1" max="1" width="13.7109375" bestFit="1" customWidth="1"/>
  </cols>
  <sheetData>
    <row r="1" spans="1:5" x14ac:dyDescent="0.25">
      <c r="A1" t="s">
        <v>0</v>
      </c>
      <c r="B1" s="1">
        <f>Marginalskatt!B1</f>
        <v>45500</v>
      </c>
    </row>
    <row r="3" spans="1:5" x14ac:dyDescent="0.25">
      <c r="A3" t="s">
        <v>6</v>
      </c>
      <c r="B3" t="s">
        <v>20</v>
      </c>
      <c r="D3" t="s">
        <v>6</v>
      </c>
      <c r="E3" t="s">
        <v>21</v>
      </c>
    </row>
    <row r="4" spans="1:5" x14ac:dyDescent="0.25">
      <c r="A4">
        <v>0</v>
      </c>
      <c r="B4" s="7">
        <f>ROUNDUP(0.423*$B$1,-2)</f>
        <v>19300</v>
      </c>
      <c r="D4">
        <v>0</v>
      </c>
      <c r="E4">
        <f>0.91*$B$1</f>
        <v>41405</v>
      </c>
    </row>
    <row r="5" spans="1:5" x14ac:dyDescent="0.25">
      <c r="A5">
        <f>0.99*$B$1</f>
        <v>45045</v>
      </c>
      <c r="B5" s="7">
        <f>ROUNDUP(0.423*$B$1,-2)</f>
        <v>19300</v>
      </c>
      <c r="D5">
        <f>0.91*$B$1</f>
        <v>41405</v>
      </c>
      <c r="E5">
        <f>0.91*$B$1</f>
        <v>41405</v>
      </c>
    </row>
    <row r="6" spans="1:5" x14ac:dyDescent="0.25">
      <c r="A6">
        <f>2.72*$B$1</f>
        <v>123760.00000000001</v>
      </c>
      <c r="B6" s="7">
        <f>ROUNDUP(0.225*$B$1+0.2*A6,-2)</f>
        <v>35000</v>
      </c>
      <c r="D6">
        <f>2.94*$B$1</f>
        <v>133770</v>
      </c>
      <c r="E6" s="7">
        <f>0.91*$B$1 + 0.332*(D6 - 0.91*$B$1)</f>
        <v>72070.179999999993</v>
      </c>
    </row>
    <row r="7" spans="1:5" x14ac:dyDescent="0.25">
      <c r="A7">
        <f>3.11*$B$1</f>
        <v>141505</v>
      </c>
      <c r="B7" s="7">
        <f>ROUNDUP(0.77*$B$1,-2)</f>
        <v>35100</v>
      </c>
      <c r="D7">
        <f>8.08*$B$1</f>
        <v>367640</v>
      </c>
      <c r="E7" s="7">
        <f>1.584*$B$1+0.111*(D7 - 2.94 *$B$1)</f>
        <v>98031.57</v>
      </c>
    </row>
    <row r="8" spans="1:5" x14ac:dyDescent="0.25">
      <c r="A8">
        <f>7.88*$B$1</f>
        <v>358540</v>
      </c>
      <c r="B8" s="7">
        <f>ROUNDUP(1.081*$B$1 - 0.1*A8,-2)</f>
        <v>13400</v>
      </c>
      <c r="D8">
        <f>13.48*B1</f>
        <v>613340</v>
      </c>
      <c r="E8" s="7">
        <f>2.155*$B$1</f>
        <v>98052.499999999985</v>
      </c>
    </row>
    <row r="9" spans="1:5" x14ac:dyDescent="0.25">
      <c r="A9">
        <v>500000</v>
      </c>
      <c r="B9" s="7">
        <f>ROUNDUP(0.293*$B$1,-2)</f>
        <v>13400</v>
      </c>
      <c r="D9">
        <f>(E8-E9)/(0.03/Marginalskatt!B3)+D8</f>
        <v>1519686.0999999999</v>
      </c>
      <c r="E9" s="7">
        <f>B8</f>
        <v>13400</v>
      </c>
    </row>
    <row r="10" spans="1:5" x14ac:dyDescent="0.25">
      <c r="A10">
        <v>1600000</v>
      </c>
      <c r="B10" s="7">
        <f>B9</f>
        <v>13400</v>
      </c>
      <c r="D10">
        <v>1600000</v>
      </c>
      <c r="E10" s="7">
        <f>E9</f>
        <v>13400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Marginalskatt</vt:lpstr>
      <vt:lpstr>Avdrag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Lundberg</dc:creator>
  <cp:lastModifiedBy>Jacob Lundberg</cp:lastModifiedBy>
  <dcterms:created xsi:type="dcterms:W3CDTF">2016-07-02T15:20:49Z</dcterms:created>
  <dcterms:modified xsi:type="dcterms:W3CDTF">2018-05-18T14:05:38Z</dcterms:modified>
</cp:coreProperties>
</file>