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5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lun\Google Drive\Timbro\rapportidéer\pensioner\fattigpensionärer\"/>
    </mc:Choice>
  </mc:AlternateContent>
  <xr:revisionPtr revIDLastSave="0" documentId="13_ncr:1_{1E78D292-9EEA-46BF-97E1-22FEC5472DA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CB-data" sheetId="1" r:id="rId1"/>
    <sheet name="Eurostat" sheetId="3" r:id="rId2"/>
    <sheet name="Folk- och garantipension" sheetId="5" r:id="rId3"/>
    <sheet name="Garantipensionärer" sheetId="4" r:id="rId4"/>
    <sheet name="Omnämn fattigpensionär Retrieve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5" l="1"/>
  <c r="F6" i="5"/>
  <c r="H6" i="5"/>
  <c r="I6" i="5"/>
  <c r="N6" i="5" s="1"/>
  <c r="K6" i="5"/>
  <c r="L6" i="5"/>
  <c r="M6" i="5"/>
  <c r="E7" i="5"/>
  <c r="F7" i="5"/>
  <c r="H7" i="5"/>
  <c r="I7" i="5"/>
  <c r="N7" i="5" s="1"/>
  <c r="K7" i="5"/>
  <c r="L7" i="5"/>
  <c r="M7" i="5"/>
  <c r="E8" i="5"/>
  <c r="F8" i="5"/>
  <c r="H8" i="5"/>
  <c r="I8" i="5"/>
  <c r="N8" i="5" s="1"/>
  <c r="K8" i="5"/>
  <c r="L8" i="5"/>
  <c r="M8" i="5"/>
  <c r="E9" i="5"/>
  <c r="F9" i="5"/>
  <c r="H9" i="5"/>
  <c r="I9" i="5"/>
  <c r="N9" i="5" s="1"/>
  <c r="K9" i="5"/>
  <c r="L9" i="5"/>
  <c r="M9" i="5"/>
  <c r="E10" i="5"/>
  <c r="F10" i="5"/>
  <c r="H10" i="5"/>
  <c r="I10" i="5"/>
  <c r="N10" i="5" s="1"/>
  <c r="K10" i="5"/>
  <c r="L10" i="5"/>
  <c r="M10" i="5"/>
  <c r="E11" i="5"/>
  <c r="F11" i="5"/>
  <c r="H11" i="5"/>
  <c r="I11" i="5"/>
  <c r="K11" i="5"/>
  <c r="L11" i="5"/>
  <c r="M11" i="5"/>
  <c r="N11" i="5"/>
  <c r="E12" i="5"/>
  <c r="F12" i="5"/>
  <c r="H12" i="5"/>
  <c r="I12" i="5"/>
  <c r="K12" i="5"/>
  <c r="L12" i="5"/>
  <c r="M12" i="5"/>
  <c r="N12" i="5"/>
  <c r="E13" i="5"/>
  <c r="F13" i="5"/>
  <c r="H13" i="5"/>
  <c r="I13" i="5"/>
  <c r="K13" i="5"/>
  <c r="L13" i="5"/>
  <c r="M13" i="5"/>
  <c r="N13" i="5"/>
  <c r="E14" i="5"/>
  <c r="F14" i="5"/>
  <c r="H14" i="5"/>
  <c r="I14" i="5"/>
  <c r="N14" i="5" s="1"/>
  <c r="K14" i="5"/>
  <c r="L14" i="5"/>
  <c r="M14" i="5"/>
  <c r="E15" i="5"/>
  <c r="F15" i="5"/>
  <c r="H15" i="5"/>
  <c r="I15" i="5"/>
  <c r="N15" i="5" s="1"/>
  <c r="K15" i="5"/>
  <c r="L15" i="5"/>
  <c r="M15" i="5"/>
  <c r="E16" i="5"/>
  <c r="F16" i="5"/>
  <c r="H16" i="5"/>
  <c r="I16" i="5"/>
  <c r="K16" i="5"/>
  <c r="L16" i="5"/>
  <c r="M16" i="5"/>
  <c r="N16" i="5"/>
  <c r="E17" i="5"/>
  <c r="F17" i="5"/>
  <c r="H17" i="5"/>
  <c r="I17" i="5"/>
  <c r="N17" i="5" s="1"/>
  <c r="K17" i="5"/>
  <c r="L17" i="5"/>
  <c r="M17" i="5"/>
  <c r="E18" i="5"/>
  <c r="F18" i="5"/>
  <c r="H18" i="5"/>
  <c r="I18" i="5"/>
  <c r="N18" i="5" s="1"/>
  <c r="K18" i="5"/>
  <c r="L18" i="5"/>
  <c r="M18" i="5"/>
  <c r="E19" i="5"/>
  <c r="F19" i="5"/>
  <c r="H19" i="5"/>
  <c r="I19" i="5"/>
  <c r="N19" i="5" s="1"/>
  <c r="K19" i="5"/>
  <c r="L19" i="5"/>
  <c r="M19" i="5"/>
  <c r="E20" i="5"/>
  <c r="F20" i="5"/>
  <c r="H20" i="5"/>
  <c r="I20" i="5"/>
  <c r="K20" i="5"/>
  <c r="L20" i="5"/>
  <c r="M20" i="5"/>
  <c r="N20" i="5"/>
  <c r="E21" i="5"/>
  <c r="F21" i="5"/>
  <c r="H21" i="5"/>
  <c r="I21" i="5"/>
  <c r="N21" i="5" s="1"/>
  <c r="K21" i="5"/>
  <c r="L21" i="5"/>
  <c r="M21" i="5"/>
  <c r="E22" i="5"/>
  <c r="H22" i="5" s="1"/>
  <c r="M22" i="5" s="1"/>
  <c r="F22" i="5"/>
  <c r="I22" i="5"/>
  <c r="N22" i="5" s="1"/>
  <c r="K22" i="5"/>
  <c r="L22" i="5"/>
  <c r="E23" i="5"/>
  <c r="F23" i="5"/>
  <c r="H23" i="5"/>
  <c r="I23" i="5"/>
  <c r="K23" i="5"/>
  <c r="L23" i="5"/>
  <c r="M23" i="5"/>
  <c r="N23" i="5"/>
  <c r="E24" i="5"/>
  <c r="F24" i="5"/>
  <c r="H24" i="5"/>
  <c r="I24" i="5"/>
  <c r="N24" i="5" s="1"/>
  <c r="K24" i="5"/>
  <c r="L24" i="5"/>
  <c r="M24" i="5"/>
  <c r="E25" i="5"/>
  <c r="F25" i="5"/>
  <c r="H25" i="5"/>
  <c r="I25" i="5"/>
  <c r="N25" i="5" s="1"/>
  <c r="K25" i="5"/>
  <c r="L25" i="5"/>
  <c r="M25" i="5"/>
  <c r="E26" i="5"/>
  <c r="F26" i="5"/>
  <c r="H26" i="5"/>
  <c r="I26" i="5"/>
  <c r="K26" i="5"/>
  <c r="L26" i="5"/>
  <c r="M26" i="5"/>
  <c r="N26" i="5"/>
  <c r="E27" i="5"/>
  <c r="F27" i="5"/>
  <c r="H27" i="5"/>
  <c r="I27" i="5"/>
  <c r="N27" i="5" s="1"/>
  <c r="K27" i="5"/>
  <c r="L27" i="5"/>
  <c r="M27" i="5"/>
  <c r="E28" i="5"/>
  <c r="F28" i="5"/>
  <c r="H28" i="5"/>
  <c r="I28" i="5"/>
  <c r="N28" i="5" s="1"/>
  <c r="K28" i="5"/>
  <c r="L28" i="5"/>
  <c r="M28" i="5"/>
  <c r="Z28" i="5"/>
  <c r="E29" i="5"/>
  <c r="F29" i="5"/>
  <c r="I29" i="5" s="1"/>
  <c r="N29" i="5" s="1"/>
  <c r="H29" i="5"/>
  <c r="M29" i="5" s="1"/>
  <c r="K29" i="5"/>
  <c r="L29" i="5"/>
  <c r="Z29" i="5"/>
  <c r="E30" i="5"/>
  <c r="H30" i="5" s="1"/>
  <c r="M30" i="5" s="1"/>
  <c r="F30" i="5"/>
  <c r="I30" i="5" s="1"/>
  <c r="N30" i="5" s="1"/>
  <c r="K30" i="5"/>
  <c r="L30" i="5"/>
  <c r="Z30" i="5"/>
  <c r="E31" i="5"/>
  <c r="H31" i="5" s="1"/>
  <c r="M31" i="5" s="1"/>
  <c r="F31" i="5"/>
  <c r="I31" i="5"/>
  <c r="L31" i="5"/>
  <c r="N31" i="5"/>
  <c r="Z31" i="5"/>
  <c r="E32" i="5"/>
  <c r="F32" i="5"/>
  <c r="H32" i="5"/>
  <c r="I32" i="5"/>
  <c r="N32" i="5" s="1"/>
  <c r="K32" i="5"/>
  <c r="L32" i="5"/>
  <c r="M32" i="5"/>
  <c r="Z32" i="5"/>
  <c r="E33" i="5"/>
  <c r="F33" i="5"/>
  <c r="I33" i="5" s="1"/>
  <c r="N33" i="5" s="1"/>
  <c r="H33" i="5"/>
  <c r="M33" i="5" s="1"/>
  <c r="K33" i="5"/>
  <c r="L33" i="5"/>
  <c r="Z33" i="5"/>
  <c r="E34" i="5"/>
  <c r="H34" i="5" s="1"/>
  <c r="M34" i="5" s="1"/>
  <c r="F34" i="5"/>
  <c r="I34" i="5" s="1"/>
  <c r="N34" i="5" s="1"/>
  <c r="K34" i="5"/>
  <c r="Z34" i="5"/>
  <c r="E35" i="5"/>
  <c r="H35" i="5" s="1"/>
  <c r="M35" i="5" s="1"/>
  <c r="F35" i="5"/>
  <c r="I35" i="5"/>
  <c r="K35" i="5"/>
  <c r="L35" i="5"/>
  <c r="N35" i="5"/>
  <c r="Z35" i="5"/>
  <c r="E36" i="5"/>
  <c r="F36" i="5"/>
  <c r="H36" i="5"/>
  <c r="I36" i="5"/>
  <c r="K36" i="5"/>
  <c r="L36" i="5"/>
  <c r="M36" i="5"/>
  <c r="N36" i="5"/>
  <c r="Z36" i="5"/>
  <c r="E37" i="5"/>
  <c r="F37" i="5"/>
  <c r="I37" i="5" s="1"/>
  <c r="N37" i="5" s="1"/>
  <c r="H37" i="5"/>
  <c r="K37" i="5"/>
  <c r="L37" i="5"/>
  <c r="M37" i="5"/>
  <c r="Z37" i="5"/>
  <c r="E38" i="5"/>
  <c r="H38" i="5" s="1"/>
  <c r="M38" i="5" s="1"/>
  <c r="F38" i="5"/>
  <c r="I38" i="5" s="1"/>
  <c r="N38" i="5" s="1"/>
  <c r="K38" i="5"/>
  <c r="Z38" i="5"/>
  <c r="E39" i="5"/>
  <c r="K39" i="5" s="1"/>
  <c r="F39" i="5"/>
  <c r="I39" i="5"/>
  <c r="L39" i="5"/>
  <c r="N39" i="5"/>
  <c r="Z39" i="5"/>
  <c r="E40" i="5"/>
  <c r="F40" i="5"/>
  <c r="H40" i="5"/>
  <c r="I40" i="5"/>
  <c r="K40" i="5"/>
  <c r="L40" i="5"/>
  <c r="M40" i="5"/>
  <c r="N40" i="5"/>
  <c r="Z40" i="5"/>
  <c r="E41" i="5"/>
  <c r="F41" i="5"/>
  <c r="I41" i="5" s="1"/>
  <c r="N41" i="5" s="1"/>
  <c r="H41" i="5"/>
  <c r="K41" i="5"/>
  <c r="L41" i="5"/>
  <c r="M41" i="5"/>
  <c r="Z41" i="5"/>
  <c r="E42" i="5"/>
  <c r="H42" i="5" s="1"/>
  <c r="M42" i="5" s="1"/>
  <c r="F42" i="5"/>
  <c r="I42" i="5" s="1"/>
  <c r="N42" i="5" s="1"/>
  <c r="K42" i="5"/>
  <c r="L42" i="5"/>
  <c r="Z42" i="5"/>
  <c r="E43" i="5"/>
  <c r="H43" i="5" s="1"/>
  <c r="M43" i="5" s="1"/>
  <c r="F43" i="5"/>
  <c r="I43" i="5"/>
  <c r="L43" i="5"/>
  <c r="N43" i="5"/>
  <c r="Z43" i="5"/>
  <c r="E44" i="5"/>
  <c r="F44" i="5"/>
  <c r="H44" i="5"/>
  <c r="I44" i="5"/>
  <c r="N44" i="5" s="1"/>
  <c r="K44" i="5"/>
  <c r="L44" i="5"/>
  <c r="M44" i="5"/>
  <c r="Z44" i="5"/>
  <c r="E45" i="5"/>
  <c r="F45" i="5"/>
  <c r="I45" i="5" s="1"/>
  <c r="N45" i="5" s="1"/>
  <c r="H45" i="5"/>
  <c r="M45" i="5" s="1"/>
  <c r="K45" i="5"/>
  <c r="L45" i="5"/>
  <c r="Z45" i="5"/>
  <c r="E46" i="5"/>
  <c r="H46" i="5" s="1"/>
  <c r="M46" i="5" s="1"/>
  <c r="F46" i="5"/>
  <c r="I46" i="5" s="1"/>
  <c r="N46" i="5" s="1"/>
  <c r="K46" i="5"/>
  <c r="Q46" i="5"/>
  <c r="R46" i="5"/>
  <c r="Z46" i="5"/>
  <c r="E47" i="5"/>
  <c r="F47" i="5"/>
  <c r="I47" i="5" s="1"/>
  <c r="N47" i="5" s="1"/>
  <c r="H47" i="5"/>
  <c r="M47" i="5" s="1"/>
  <c r="K47" i="5"/>
  <c r="L47" i="5"/>
  <c r="Q47" i="5"/>
  <c r="R47" i="5"/>
  <c r="Z47" i="5"/>
  <c r="E48" i="5"/>
  <c r="F48" i="5"/>
  <c r="H48" i="5"/>
  <c r="I48" i="5"/>
  <c r="N48" i="5" s="1"/>
  <c r="K48" i="5"/>
  <c r="L48" i="5"/>
  <c r="M48" i="5"/>
  <c r="Q48" i="5"/>
  <c r="R48" i="5"/>
  <c r="Z48" i="5"/>
  <c r="E49" i="5"/>
  <c r="H49" i="5" s="1"/>
  <c r="M49" i="5" s="1"/>
  <c r="F49" i="5"/>
  <c r="I49" i="5"/>
  <c r="L49" i="5"/>
  <c r="N49" i="5"/>
  <c r="Q49" i="5"/>
  <c r="R49" i="5"/>
  <c r="Z49" i="5"/>
  <c r="E50" i="5"/>
  <c r="H50" i="5" s="1"/>
  <c r="M50" i="5" s="1"/>
  <c r="F50" i="5"/>
  <c r="L50" i="5" s="1"/>
  <c r="K50" i="5"/>
  <c r="Q50" i="5"/>
  <c r="R50" i="5"/>
  <c r="Z50" i="5"/>
  <c r="E51" i="5"/>
  <c r="F51" i="5"/>
  <c r="I51" i="5" s="1"/>
  <c r="N51" i="5" s="1"/>
  <c r="H51" i="5"/>
  <c r="M51" i="5" s="1"/>
  <c r="K51" i="5"/>
  <c r="L51" i="5"/>
  <c r="Q51" i="5"/>
  <c r="R51" i="5"/>
  <c r="Z51" i="5"/>
  <c r="E52" i="5"/>
  <c r="F52" i="5"/>
  <c r="K52" i="5"/>
  <c r="L52" i="5"/>
  <c r="S52" i="5"/>
  <c r="Q52" i="5" s="1"/>
  <c r="H52" i="5" s="1"/>
  <c r="M52" i="5" s="1"/>
  <c r="T52" i="5"/>
  <c r="R52" i="5" s="1"/>
  <c r="I52" i="5" s="1"/>
  <c r="N52" i="5" s="1"/>
  <c r="Z52" i="5"/>
  <c r="E53" i="5"/>
  <c r="F53" i="5"/>
  <c r="K53" i="5"/>
  <c r="L53" i="5"/>
  <c r="S53" i="5"/>
  <c r="Q53" i="5" s="1"/>
  <c r="H53" i="5" s="1"/>
  <c r="M53" i="5" s="1"/>
  <c r="Z53" i="5"/>
  <c r="E54" i="5"/>
  <c r="F54" i="5"/>
  <c r="L54" i="5" s="1"/>
  <c r="K54" i="5"/>
  <c r="Z54" i="5"/>
  <c r="E55" i="5"/>
  <c r="F55" i="5"/>
  <c r="L55" i="5"/>
  <c r="T55" i="5"/>
  <c r="R55" i="5" s="1"/>
  <c r="I55" i="5" s="1"/>
  <c r="N55" i="5" s="1"/>
  <c r="Z55" i="5"/>
  <c r="E56" i="5"/>
  <c r="F56" i="5"/>
  <c r="K56" i="5"/>
  <c r="L56" i="5"/>
  <c r="S56" i="5"/>
  <c r="Q56" i="5" s="1"/>
  <c r="H56" i="5" s="1"/>
  <c r="M56" i="5" s="1"/>
  <c r="T56" i="5"/>
  <c r="R56" i="5" s="1"/>
  <c r="I56" i="5" s="1"/>
  <c r="N56" i="5" s="1"/>
  <c r="Z56" i="5"/>
  <c r="E57" i="5"/>
  <c r="F57" i="5"/>
  <c r="K57" i="5"/>
  <c r="L57" i="5"/>
  <c r="S57" i="5"/>
  <c r="Q57" i="5" s="1"/>
  <c r="H57" i="5" s="1"/>
  <c r="M57" i="5" s="1"/>
  <c r="Z57" i="5"/>
  <c r="E58" i="5"/>
  <c r="F58" i="5"/>
  <c r="K58" i="5"/>
  <c r="Z58" i="5"/>
  <c r="E59" i="5"/>
  <c r="K59" i="5" s="1"/>
  <c r="F59" i="5"/>
  <c r="L59" i="5"/>
  <c r="T59" i="5"/>
  <c r="R59" i="5" s="1"/>
  <c r="I59" i="5" s="1"/>
  <c r="N59" i="5" s="1"/>
  <c r="Z59" i="5"/>
  <c r="E60" i="5"/>
  <c r="F60" i="5"/>
  <c r="K60" i="5"/>
  <c r="L60" i="5"/>
  <c r="S60" i="5"/>
  <c r="Q60" i="5" s="1"/>
  <c r="H60" i="5" s="1"/>
  <c r="M60" i="5" s="1"/>
  <c r="T60" i="5"/>
  <c r="R60" i="5" s="1"/>
  <c r="I60" i="5" s="1"/>
  <c r="N60" i="5" s="1"/>
  <c r="E61" i="5"/>
  <c r="F61" i="5"/>
  <c r="K61" i="5"/>
  <c r="L61" i="5"/>
  <c r="S61" i="5"/>
  <c r="Q61" i="5" s="1"/>
  <c r="H61" i="5" s="1"/>
  <c r="M61" i="5" s="1"/>
  <c r="T61" i="5"/>
  <c r="R61" i="5" s="1"/>
  <c r="I61" i="5" s="1"/>
  <c r="N61" i="5" s="1"/>
  <c r="E62" i="5"/>
  <c r="F62" i="5"/>
  <c r="K62" i="5"/>
  <c r="L62" i="5"/>
  <c r="S62" i="5"/>
  <c r="Q62" i="5" s="1"/>
  <c r="H62" i="5" s="1"/>
  <c r="M62" i="5" s="1"/>
  <c r="T62" i="5"/>
  <c r="R62" i="5" s="1"/>
  <c r="I62" i="5" s="1"/>
  <c r="N62" i="5" s="1"/>
  <c r="E63" i="5"/>
  <c r="F63" i="5"/>
  <c r="K63" i="5"/>
  <c r="L63" i="5"/>
  <c r="S63" i="5"/>
  <c r="Q63" i="5" s="1"/>
  <c r="H63" i="5" s="1"/>
  <c r="M63" i="5" s="1"/>
  <c r="T63" i="5"/>
  <c r="R63" i="5" s="1"/>
  <c r="I63" i="5" s="1"/>
  <c r="N63" i="5" s="1"/>
  <c r="E64" i="5"/>
  <c r="F64" i="5"/>
  <c r="K64" i="5"/>
  <c r="L64" i="5"/>
  <c r="S64" i="5"/>
  <c r="Q64" i="5" s="1"/>
  <c r="H64" i="5" s="1"/>
  <c r="M64" i="5" s="1"/>
  <c r="T64" i="5"/>
  <c r="R64" i="5" s="1"/>
  <c r="I64" i="5" s="1"/>
  <c r="N64" i="5" s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I58" i="5" l="1"/>
  <c r="N58" i="5" s="1"/>
  <c r="I53" i="5"/>
  <c r="N53" i="5" s="1"/>
  <c r="K43" i="5"/>
  <c r="L38" i="5"/>
  <c r="L34" i="5"/>
  <c r="K31" i="5"/>
  <c r="L58" i="5"/>
  <c r="K55" i="5"/>
  <c r="K49" i="5"/>
  <c r="L46" i="5"/>
  <c r="S59" i="5"/>
  <c r="Q59" i="5" s="1"/>
  <c r="H59" i="5"/>
  <c r="M59" i="5" s="1"/>
  <c r="T58" i="5"/>
  <c r="R58" i="5" s="1"/>
  <c r="S55" i="5"/>
  <c r="Q55" i="5" s="1"/>
  <c r="H55" i="5" s="1"/>
  <c r="M55" i="5" s="1"/>
  <c r="T54" i="5"/>
  <c r="R54" i="5" s="1"/>
  <c r="I54" i="5"/>
  <c r="N54" i="5" s="1"/>
  <c r="I50" i="5"/>
  <c r="N50" i="5" s="1"/>
  <c r="H39" i="5"/>
  <c r="M39" i="5" s="1"/>
  <c r="S58" i="5"/>
  <c r="Q58" i="5" s="1"/>
  <c r="H58" i="5" s="1"/>
  <c r="M58" i="5" s="1"/>
  <c r="T57" i="5"/>
  <c r="R57" i="5" s="1"/>
  <c r="I57" i="5" s="1"/>
  <c r="N57" i="5" s="1"/>
  <c r="S54" i="5"/>
  <c r="Q54" i="5" s="1"/>
  <c r="H54" i="5" s="1"/>
  <c r="M54" i="5" s="1"/>
  <c r="T53" i="5"/>
  <c r="R53" i="5" s="1"/>
  <c r="K4" i="3"/>
  <c r="L4" i="3" s="1"/>
  <c r="K5" i="3"/>
  <c r="L5" i="3" s="1"/>
  <c r="K6" i="3"/>
  <c r="L6" i="3" s="1"/>
  <c r="K7" i="3"/>
  <c r="L7" i="3" s="1"/>
  <c r="K8" i="3"/>
  <c r="L8" i="3" s="1"/>
  <c r="K9" i="3"/>
  <c r="L9" i="3" s="1"/>
  <c r="K10" i="3"/>
  <c r="L10" i="3" s="1"/>
  <c r="K11" i="3"/>
  <c r="L11" i="3" s="1"/>
  <c r="K12" i="3"/>
  <c r="L12" i="3" s="1"/>
  <c r="K13" i="3"/>
  <c r="L13" i="3" s="1"/>
  <c r="K14" i="3"/>
  <c r="L14" i="3" s="1"/>
  <c r="K15" i="3"/>
  <c r="L15" i="3" s="1"/>
  <c r="K16" i="3"/>
  <c r="L16" i="3" s="1"/>
  <c r="K17" i="3"/>
  <c r="L17" i="3" s="1"/>
  <c r="K18" i="3"/>
  <c r="L18" i="3" s="1"/>
  <c r="K19" i="3"/>
  <c r="L19" i="3" s="1"/>
  <c r="K20" i="3"/>
  <c r="L20" i="3" s="1"/>
  <c r="K21" i="3"/>
  <c r="L21" i="3" s="1"/>
  <c r="K22" i="3"/>
  <c r="L22" i="3" s="1"/>
  <c r="K23" i="3"/>
  <c r="L23" i="3" s="1"/>
  <c r="K24" i="3"/>
  <c r="L24" i="3" s="1"/>
  <c r="K25" i="3"/>
  <c r="L25" i="3" s="1"/>
  <c r="K26" i="3"/>
  <c r="L26" i="3" s="1"/>
  <c r="K27" i="3"/>
  <c r="L27" i="3" s="1"/>
  <c r="E28" i="3"/>
  <c r="F28" i="3"/>
  <c r="H28" i="3"/>
  <c r="I28" i="3"/>
  <c r="K28" i="3"/>
  <c r="L28" i="3" s="1"/>
  <c r="E29" i="3"/>
  <c r="F29" i="3"/>
  <c r="H29" i="3"/>
  <c r="I29" i="3"/>
  <c r="K29" i="3"/>
  <c r="L29" i="3" s="1"/>
  <c r="E30" i="3"/>
  <c r="F30" i="3"/>
  <c r="H30" i="3"/>
  <c r="I30" i="3"/>
  <c r="K30" i="3"/>
  <c r="L30" i="3" s="1"/>
  <c r="E31" i="3"/>
  <c r="F31" i="3"/>
  <c r="H31" i="3"/>
  <c r="I31" i="3"/>
  <c r="K31" i="3"/>
  <c r="L31" i="3" s="1"/>
  <c r="E32" i="3"/>
  <c r="F32" i="3"/>
  <c r="H32" i="3"/>
  <c r="I32" i="3"/>
  <c r="K32" i="3"/>
  <c r="L32" i="3" s="1"/>
  <c r="E33" i="3"/>
  <c r="F33" i="3"/>
  <c r="H33" i="3"/>
  <c r="I33" i="3"/>
  <c r="K33" i="3"/>
  <c r="L33" i="3" s="1"/>
  <c r="E34" i="3"/>
  <c r="F34" i="3"/>
  <c r="H34" i="3"/>
  <c r="I34" i="3"/>
  <c r="K34" i="3"/>
  <c r="L34" i="3" s="1"/>
  <c r="E35" i="3"/>
  <c r="F35" i="3"/>
  <c r="H35" i="3"/>
  <c r="I35" i="3"/>
  <c r="K35" i="3"/>
  <c r="L35" i="3" s="1"/>
  <c r="E36" i="3"/>
  <c r="F36" i="3"/>
  <c r="H36" i="3"/>
  <c r="I36" i="3"/>
  <c r="K36" i="3"/>
  <c r="L36" i="3" s="1"/>
  <c r="E37" i="3"/>
  <c r="F37" i="3"/>
  <c r="H37" i="3"/>
  <c r="I37" i="3"/>
  <c r="K37" i="3"/>
  <c r="L37" i="3" s="1"/>
  <c r="E38" i="3"/>
  <c r="F38" i="3"/>
  <c r="H38" i="3"/>
  <c r="I38" i="3"/>
  <c r="K38" i="3"/>
  <c r="L38" i="3" s="1"/>
  <c r="E39" i="3"/>
  <c r="F39" i="3"/>
  <c r="H39" i="3"/>
  <c r="I39" i="3"/>
  <c r="K39" i="3"/>
  <c r="L39" i="3" s="1"/>
  <c r="E40" i="3"/>
  <c r="F40" i="3"/>
  <c r="H40" i="3"/>
  <c r="I40" i="3"/>
  <c r="K40" i="3"/>
  <c r="L40" i="3" s="1"/>
  <c r="E41" i="3"/>
  <c r="F41" i="3"/>
  <c r="H41" i="3"/>
  <c r="I41" i="3"/>
  <c r="K41" i="3"/>
  <c r="L41" i="3" s="1"/>
  <c r="E42" i="3"/>
  <c r="F42" i="3"/>
  <c r="H42" i="3"/>
  <c r="I42" i="3"/>
  <c r="K42" i="3"/>
  <c r="L42" i="3" s="1"/>
  <c r="E43" i="3"/>
  <c r="F43" i="3"/>
  <c r="H43" i="3"/>
  <c r="I43" i="3"/>
  <c r="K43" i="3"/>
  <c r="L43" i="3" s="1"/>
  <c r="E44" i="3"/>
  <c r="F44" i="3"/>
  <c r="H44" i="3"/>
  <c r="H46" i="3" s="1"/>
  <c r="I44" i="3"/>
  <c r="K44" i="3"/>
  <c r="L44" i="3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12" i="1"/>
  <c r="E41" i="2" l="1"/>
  <c r="E35" i="2"/>
  <c r="E30" i="2"/>
  <c r="E25" i="2"/>
  <c r="E20" i="2"/>
  <c r="E15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11" i="2"/>
  <c r="AA2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B22" i="1" s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12" i="1"/>
  <c r="K13" i="1"/>
  <c r="J13" i="1" s="1"/>
  <c r="K14" i="1"/>
  <c r="J14" i="1" s="1"/>
  <c r="K15" i="1"/>
  <c r="J15" i="1" s="1"/>
  <c r="K16" i="1"/>
  <c r="J16" i="1" s="1"/>
  <c r="K17" i="1"/>
  <c r="J17" i="1" s="1"/>
  <c r="K18" i="1"/>
  <c r="J18" i="1" s="1"/>
  <c r="K19" i="1"/>
  <c r="J19" i="1" s="1"/>
  <c r="K20" i="1"/>
  <c r="J20" i="1" s="1"/>
  <c r="K21" i="1"/>
  <c r="J21" i="1" s="1"/>
  <c r="K22" i="1"/>
  <c r="J22" i="1" s="1"/>
  <c r="K23" i="1"/>
  <c r="J23" i="1" s="1"/>
  <c r="K24" i="1"/>
  <c r="J24" i="1" s="1"/>
  <c r="K25" i="1"/>
  <c r="J25" i="1" s="1"/>
  <c r="K26" i="1"/>
  <c r="J26" i="1" s="1"/>
  <c r="K27" i="1"/>
  <c r="J27" i="1" s="1"/>
  <c r="K28" i="1"/>
  <c r="J28" i="1" s="1"/>
  <c r="K29" i="1"/>
  <c r="J29" i="1" s="1"/>
  <c r="K30" i="1"/>
  <c r="J30" i="1" s="1"/>
  <c r="K31" i="1"/>
  <c r="J31" i="1" s="1"/>
  <c r="K32" i="1"/>
  <c r="J32" i="1" s="1"/>
  <c r="K33" i="1"/>
  <c r="J33" i="1" s="1"/>
  <c r="K34" i="1"/>
  <c r="J34" i="1" s="1"/>
  <c r="K35" i="1"/>
  <c r="J35" i="1" s="1"/>
  <c r="K36" i="1"/>
  <c r="J36" i="1" s="1"/>
  <c r="K37" i="1"/>
  <c r="J37" i="1" s="1"/>
  <c r="K38" i="1"/>
  <c r="J38" i="1" s="1"/>
  <c r="K39" i="1"/>
  <c r="J39" i="1" s="1"/>
  <c r="K12" i="1"/>
  <c r="J12" i="1" s="1"/>
  <c r="D37" i="1" l="1"/>
  <c r="U37" i="1" s="1"/>
  <c r="T37" i="1"/>
  <c r="D29" i="1"/>
  <c r="U29" i="1" s="1"/>
  <c r="T29" i="1"/>
  <c r="D21" i="1"/>
  <c r="U21" i="1" s="1"/>
  <c r="T21" i="1"/>
  <c r="D13" i="1"/>
  <c r="U13" i="1" s="1"/>
  <c r="T13" i="1"/>
  <c r="D12" i="1"/>
  <c r="U12" i="1" s="1"/>
  <c r="T12" i="1"/>
  <c r="D36" i="1"/>
  <c r="U36" i="1" s="1"/>
  <c r="T36" i="1"/>
  <c r="D32" i="1"/>
  <c r="U32" i="1" s="1"/>
  <c r="T32" i="1"/>
  <c r="D28" i="1"/>
  <c r="U28" i="1" s="1"/>
  <c r="T28" i="1"/>
  <c r="D24" i="1"/>
  <c r="U24" i="1" s="1"/>
  <c r="T24" i="1"/>
  <c r="D20" i="1"/>
  <c r="U20" i="1" s="1"/>
  <c r="T20" i="1"/>
  <c r="D16" i="1"/>
  <c r="U16" i="1" s="1"/>
  <c r="T16" i="1"/>
  <c r="D39" i="1"/>
  <c r="U39" i="1" s="1"/>
  <c r="T39" i="1"/>
  <c r="D35" i="1"/>
  <c r="U35" i="1" s="1"/>
  <c r="T35" i="1"/>
  <c r="D31" i="1"/>
  <c r="U31" i="1" s="1"/>
  <c r="T31" i="1"/>
  <c r="D27" i="1"/>
  <c r="U27" i="1" s="1"/>
  <c r="T27" i="1"/>
  <c r="D23" i="1"/>
  <c r="U23" i="1" s="1"/>
  <c r="T23" i="1"/>
  <c r="D19" i="1"/>
  <c r="U19" i="1" s="1"/>
  <c r="T19" i="1"/>
  <c r="D15" i="1"/>
  <c r="U15" i="1" s="1"/>
  <c r="T15" i="1"/>
  <c r="D38" i="1"/>
  <c r="U38" i="1" s="1"/>
  <c r="T38" i="1"/>
  <c r="D34" i="1"/>
  <c r="U34" i="1" s="1"/>
  <c r="T34" i="1"/>
  <c r="D30" i="1"/>
  <c r="U30" i="1" s="1"/>
  <c r="T30" i="1"/>
  <c r="D26" i="1"/>
  <c r="U26" i="1" s="1"/>
  <c r="T26" i="1"/>
  <c r="D22" i="1"/>
  <c r="U22" i="1" s="1"/>
  <c r="T22" i="1"/>
  <c r="D18" i="1"/>
  <c r="U18" i="1" s="1"/>
  <c r="T18" i="1"/>
  <c r="D14" i="1"/>
  <c r="U14" i="1" s="1"/>
  <c r="T14" i="1"/>
  <c r="D33" i="1"/>
  <c r="U33" i="1" s="1"/>
  <c r="T33" i="1"/>
  <c r="D25" i="1"/>
  <c r="U25" i="1" s="1"/>
  <c r="T25" i="1"/>
  <c r="D17" i="1"/>
  <c r="U17" i="1" s="1"/>
  <c r="T17" i="1"/>
  <c r="AB39" i="1"/>
  <c r="N35" i="1"/>
  <c r="N31" i="1"/>
  <c r="N27" i="1"/>
  <c r="N19" i="1"/>
  <c r="N15" i="1"/>
  <c r="N38" i="1"/>
  <c r="N30" i="1"/>
  <c r="N26" i="1"/>
  <c r="N22" i="1"/>
  <c r="N14" i="1"/>
  <c r="N37" i="1"/>
  <c r="N33" i="1"/>
  <c r="N25" i="1"/>
  <c r="N21" i="1"/>
  <c r="N13" i="1"/>
  <c r="N12" i="1"/>
  <c r="N32" i="1"/>
  <c r="N28" i="1"/>
  <c r="N24" i="1"/>
  <c r="N16" i="1"/>
  <c r="N20" i="1" l="1"/>
  <c r="N39" i="1"/>
  <c r="N36" i="1"/>
  <c r="N29" i="1"/>
  <c r="N18" i="1"/>
  <c r="N34" i="1"/>
  <c r="N23" i="1"/>
  <c r="N17" i="1"/>
</calcChain>
</file>

<file path=xl/sharedStrings.xml><?xml version="1.0" encoding="utf-8"?>
<sst xmlns="http://schemas.openxmlformats.org/spreadsheetml/2006/main" count="265" uniqueCount="244">
  <si>
    <t>Ar</t>
  </si>
  <si>
    <t>varav utlandsfödda</t>
  </si>
  <si>
    <t>varav svenskfödda</t>
  </si>
  <si>
    <t>Fattigdom bland utlandsfödda</t>
  </si>
  <si>
    <t>Antal utlandsfödda fattigpensionärer</t>
  </si>
  <si>
    <t>KPI</t>
  </si>
  <si>
    <t>År</t>
  </si>
  <si>
    <t>Antal ej fattiga svenskfödda</t>
  </si>
  <si>
    <t>Antal ej fattiga utlandsfödda</t>
  </si>
  <si>
    <t>Antal över 65</t>
  </si>
  <si>
    <t>Antal svenskfödda över 65</t>
  </si>
  <si>
    <t>Antal utlandsfödda äldre</t>
  </si>
  <si>
    <t>Genomsnittlig disponibel inkomst per konsumtionsenhet</t>
  </si>
  <si>
    <t>Genomsnittlig disponibel inkomst per konsumtionsenhet, 2017 års priser</t>
  </si>
  <si>
    <t>Genomsnittlig disponibel inkomst, räknat på individnivå</t>
  </si>
  <si>
    <t>Andel under 2017 års fattigdomsgräns</t>
  </si>
  <si>
    <t>Fattigdom bland svenskfödda</t>
  </si>
  <si>
    <t>Antal under fattigdomsgränsen</t>
  </si>
  <si>
    <t>Antal svenskfödda fattigpensionärer</t>
  </si>
  <si>
    <t>Genomsnittlig disponibel inkomst per konsumtionsenhet för lägsta kvintilen</t>
  </si>
  <si>
    <t>Genomsnittlig disponibel inkomst för lägsta kvinitilen, räknat på individnivå</t>
  </si>
  <si>
    <t>Genomsnittlig disponibel inkomst per konsumtionsenhet för lägsta kvintilen bland  svenskfödda</t>
  </si>
  <si>
    <t>Genomsnittlig disponibel inkomst för lägsta kvintilen, svenskfödda</t>
  </si>
  <si>
    <t>Genomsnittlig disponibel inkomst för lägsta kvinitilen, 2017 års priser</t>
  </si>
  <si>
    <t>Andel under 12 000 kr i 2017 års prisnivå räknat på individnivå</t>
  </si>
  <si>
    <t>Andel under 12 000 kr i 2017 års prisnivå räknat på individnivå, svenskfödda</t>
  </si>
  <si>
    <t>Antal under 12 000 kr i 2017 års prisnivå räknat på individnivå</t>
  </si>
  <si>
    <t>Antal under 12 000 kr i 2017 års prisnivå räknat på individnivå, svenskfödda</t>
  </si>
  <si>
    <t>Nominella värden om inte annat anges.</t>
  </si>
  <si>
    <t>Statistiken avser alla boende i Sverige som är 65 eller äldre.</t>
  </si>
  <si>
    <t>"Pensionär"</t>
  </si>
  <si>
    <t>"Fattigpensionär"</t>
  </si>
  <si>
    <t>Kvot</t>
  </si>
  <si>
    <t>Snitt</t>
  </si>
  <si>
    <t>National currency</t>
  </si>
  <si>
    <t>CURRENCY</t>
  </si>
  <si>
    <t>At risk of poverty threshold (60% of median equivalised income)</t>
  </si>
  <si>
    <t>INDIC_IL</t>
  </si>
  <si>
    <t>HHTYP</t>
  </si>
  <si>
    <t>Eurostat</t>
  </si>
  <si>
    <t>Source of data</t>
  </si>
  <si>
    <t>Extracted on</t>
  </si>
  <si>
    <t>Last update</t>
  </si>
  <si>
    <t>2017 års fattigdomsgräns, inflationsjusterad</t>
  </si>
  <si>
    <t>Percentage</t>
  </si>
  <si>
    <t>Thousand persons</t>
  </si>
  <si>
    <t>Två vuxna, två barn</t>
  </si>
  <si>
    <t>Two adults with two children younger than 14 years</t>
  </si>
  <si>
    <t>Single person</t>
  </si>
  <si>
    <t>65 years or over</t>
  </si>
  <si>
    <t>From 18 to 64 years</t>
  </si>
  <si>
    <t>Total</t>
  </si>
  <si>
    <t>Realt per månad</t>
  </si>
  <si>
    <t>Per månad</t>
  </si>
  <si>
    <t>Ensamstående</t>
  </si>
  <si>
    <t>Ökning sedan 2004</t>
  </si>
  <si>
    <t>At-risk-of-poverty thresholds - EU-SILC and ECHP surveys [ilc_li01], kr per år</t>
  </si>
  <si>
    <t>Per år</t>
  </si>
  <si>
    <t>ABSOLUTA FATTIGDOMSGRÄNSER</t>
  </si>
  <si>
    <t>RELATIVA FATTIGDOMSGRÄNSER</t>
  </si>
  <si>
    <t>YEAR</t>
  </si>
  <si>
    <t>ANTAL UNDER RELATIVA FATTIGDOMSGRÄNSEN</t>
  </si>
  <si>
    <t>202108</t>
  </si>
  <si>
    <t>202107</t>
  </si>
  <si>
    <t>202106</t>
  </si>
  <si>
    <t>202105</t>
  </si>
  <si>
    <t>202104</t>
  </si>
  <si>
    <t>202103</t>
  </si>
  <si>
    <t>202102</t>
  </si>
  <si>
    <t>202101</t>
  </si>
  <si>
    <t>202012</t>
  </si>
  <si>
    <t>202011</t>
  </si>
  <si>
    <t>202010</t>
  </si>
  <si>
    <t>202009</t>
  </si>
  <si>
    <t>202008</t>
  </si>
  <si>
    <t>202007</t>
  </si>
  <si>
    <t>202006</t>
  </si>
  <si>
    <t>202005</t>
  </si>
  <si>
    <t>202004</t>
  </si>
  <si>
    <t>202003</t>
  </si>
  <si>
    <t>202002</t>
  </si>
  <si>
    <t>202001</t>
  </si>
  <si>
    <t>201912</t>
  </si>
  <si>
    <t>201911</t>
  </si>
  <si>
    <t>201910</t>
  </si>
  <si>
    <t>201909</t>
  </si>
  <si>
    <t>201908</t>
  </si>
  <si>
    <t>201907</t>
  </si>
  <si>
    <t>201906</t>
  </si>
  <si>
    <t>201905</t>
  </si>
  <si>
    <t>201904</t>
  </si>
  <si>
    <t>201903</t>
  </si>
  <si>
    <t>201902</t>
  </si>
  <si>
    <t>201901</t>
  </si>
  <si>
    <t>201812</t>
  </si>
  <si>
    <t>201811</t>
  </si>
  <si>
    <t>201810</t>
  </si>
  <si>
    <t>201809</t>
  </si>
  <si>
    <t>201808</t>
  </si>
  <si>
    <t>201807</t>
  </si>
  <si>
    <t>201806</t>
  </si>
  <si>
    <t>201805</t>
  </si>
  <si>
    <t>201804</t>
  </si>
  <si>
    <t>201803</t>
  </si>
  <si>
    <t>201802</t>
  </si>
  <si>
    <t>201801</t>
  </si>
  <si>
    <t>201712</t>
  </si>
  <si>
    <t>201711</t>
  </si>
  <si>
    <t>201710</t>
  </si>
  <si>
    <t>201709</t>
  </si>
  <si>
    <t>201708</t>
  </si>
  <si>
    <t>201707</t>
  </si>
  <si>
    <t>201706</t>
  </si>
  <si>
    <t>201705</t>
  </si>
  <si>
    <t>201704</t>
  </si>
  <si>
    <t>201703</t>
  </si>
  <si>
    <t>201702</t>
  </si>
  <si>
    <t>201701</t>
  </si>
  <si>
    <t>201612</t>
  </si>
  <si>
    <t>201611</t>
  </si>
  <si>
    <t>201610</t>
  </si>
  <si>
    <t>201609</t>
  </si>
  <si>
    <t>201608</t>
  </si>
  <si>
    <t>201607</t>
  </si>
  <si>
    <t>201606</t>
  </si>
  <si>
    <t>201605</t>
  </si>
  <si>
    <t>201604</t>
  </si>
  <si>
    <t>201603</t>
  </si>
  <si>
    <t>201602</t>
  </si>
  <si>
    <t>201601</t>
  </si>
  <si>
    <t>201512</t>
  </si>
  <si>
    <t>201511</t>
  </si>
  <si>
    <t>201510</t>
  </si>
  <si>
    <t>201509</t>
  </si>
  <si>
    <t>201508</t>
  </si>
  <si>
    <t>201507</t>
  </si>
  <si>
    <t>201506</t>
  </si>
  <si>
    <t>201505</t>
  </si>
  <si>
    <t>201504</t>
  </si>
  <si>
    <t>201503</t>
  </si>
  <si>
    <t>201502</t>
  </si>
  <si>
    <t>201501</t>
  </si>
  <si>
    <t>201412</t>
  </si>
  <si>
    <t>201411</t>
  </si>
  <si>
    <t>201410</t>
  </si>
  <si>
    <t>201409</t>
  </si>
  <si>
    <t>201408</t>
  </si>
  <si>
    <t>201407</t>
  </si>
  <si>
    <t>201406</t>
  </si>
  <si>
    <t>201405</t>
  </si>
  <si>
    <t>201404</t>
  </si>
  <si>
    <t>201403</t>
  </si>
  <si>
    <t>201402</t>
  </si>
  <si>
    <t>201401</t>
  </si>
  <si>
    <t>201312</t>
  </si>
  <si>
    <t>201311</t>
  </si>
  <si>
    <t>201310</t>
  </si>
  <si>
    <t>201309</t>
  </si>
  <si>
    <t>201308</t>
  </si>
  <si>
    <t>201307</t>
  </si>
  <si>
    <t>201306</t>
  </si>
  <si>
    <t>201305</t>
  </si>
  <si>
    <t>201304</t>
  </si>
  <si>
    <t>201303</t>
  </si>
  <si>
    <t>201302</t>
  </si>
  <si>
    <t>201301</t>
  </si>
  <si>
    <t>201212</t>
  </si>
  <si>
    <t>201211</t>
  </si>
  <si>
    <t>201210</t>
  </si>
  <si>
    <t>201209</t>
  </si>
  <si>
    <t>201208</t>
  </si>
  <si>
    <t>201207</t>
  </si>
  <si>
    <t>201206</t>
  </si>
  <si>
    <t>201205</t>
  </si>
  <si>
    <t>201204</t>
  </si>
  <si>
    <t>201203</t>
  </si>
  <si>
    <t>201202</t>
  </si>
  <si>
    <t>201201</t>
  </si>
  <si>
    <t>201112</t>
  </si>
  <si>
    <t>201111</t>
  </si>
  <si>
    <t>201110</t>
  </si>
  <si>
    <t>201109</t>
  </si>
  <si>
    <t>201108</t>
  </si>
  <si>
    <t>201107</t>
  </si>
  <si>
    <t>201106</t>
  </si>
  <si>
    <t>201105</t>
  </si>
  <si>
    <t>201104</t>
  </si>
  <si>
    <t>201103</t>
  </si>
  <si>
    <t>201102</t>
  </si>
  <si>
    <t>201101</t>
  </si>
  <si>
    <t>201012</t>
  </si>
  <si>
    <t>201011</t>
  </si>
  <si>
    <t>201010</t>
  </si>
  <si>
    <t>201009</t>
  </si>
  <si>
    <t>201008</t>
  </si>
  <si>
    <t>201007</t>
  </si>
  <si>
    <t>201006</t>
  </si>
  <si>
    <t>201005</t>
  </si>
  <si>
    <t>201004</t>
  </si>
  <si>
    <t>201003</t>
  </si>
  <si>
    <t>201002</t>
  </si>
  <si>
    <t>201001</t>
  </si>
  <si>
    <t>Förmån: Garantipension, Uppdelat på: Tidserie, År och månad: 2010-01 till 2021-08, Kön: Samtliga, Mått: Antal, . Döljer 0 tomma rader.</t>
  </si>
  <si>
    <t>År och månad</t>
  </si>
  <si>
    <t>Antal med garantipension</t>
  </si>
  <si>
    <t>Totalt</t>
  </si>
  <si>
    <t>Andel</t>
  </si>
  <si>
    <t>* Ändringar som träder i kraft någon gång under året redovisas under detta år.</t>
  </si>
  <si>
    <t>prop. 2018/19:134</t>
  </si>
  <si>
    <t>prop. 1999/2000:127, 1999/2000:138</t>
  </si>
  <si>
    <t>prop. 1997/98:152</t>
  </si>
  <si>
    <t>kan inte hitta källa för höjning</t>
  </si>
  <si>
    <t>prop. 1989/90:145</t>
  </si>
  <si>
    <t>prop. 1989/90:52</t>
  </si>
  <si>
    <t>prop. 1983/84:40</t>
  </si>
  <si>
    <t>prop. 1981/82:100</t>
  </si>
  <si>
    <t>prop. 1974:129</t>
  </si>
  <si>
    <t>prop. 1969:38</t>
  </si>
  <si>
    <t>prop. 1968:60</t>
  </si>
  <si>
    <t>prop. 1962:90</t>
  </si>
  <si>
    <t>Real riksnorm</t>
  </si>
  <si>
    <t>Nominell riksnorm</t>
  </si>
  <si>
    <t>Upptrappningstakt</t>
  </si>
  <si>
    <t>Upptrappning börjar</t>
  </si>
  <si>
    <t>Grundavdrag låga inkomster</t>
  </si>
  <si>
    <t>Ogift</t>
  </si>
  <si>
    <t>Gift</t>
  </si>
  <si>
    <t>År*</t>
  </si>
  <si>
    <t>Parametrar i vanliga grundavdraget</t>
  </si>
  <si>
    <t>Tillägg till grundavdrag för över 65</t>
  </si>
  <si>
    <t>Grundavdrag</t>
  </si>
  <si>
    <t>Kommunalskatt</t>
  </si>
  <si>
    <t>Efter skatt</t>
  </si>
  <si>
    <t>Före skatt</t>
  </si>
  <si>
    <t>Pension efter skatt</t>
  </si>
  <si>
    <t>Källa</t>
  </si>
  <si>
    <t>Total pension</t>
  </si>
  <si>
    <t>Pensionstillskott</t>
  </si>
  <si>
    <t>Folkpension</t>
  </si>
  <si>
    <t>SOCIALBIDRAG</t>
  </si>
  <si>
    <t>GRUNDAVDRAG, UTTRYCKT SOM ANTAL BASBELOPP</t>
  </si>
  <si>
    <t>PENSION PER MÅNAD I 2021 ÅRS PRISER</t>
  </si>
  <si>
    <t>BELOPP PER ÅR I PROCENT AV BASBELOPPET</t>
  </si>
  <si>
    <t>Prisbasbelopp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</si>
</sst>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sz val="11"/>
      <name val="Arial"/>
      <family val="2"/>
    </font>
    <font>
      <sz val="11"/>
      <name val="Calibri"/>
      <family val="2"/>
    </font>
    <font>
      <b/>
      <sz val="11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1" fontId="0" fillId="0" borderId="0" xfId="0" applyNumberFormat="1"/>
    <xf numFmtId="164" fontId="0" fillId="0" borderId="0" xfId="0" applyNumberFormat="1"/>
    <xf numFmtId="0" fontId="3" fillId="0" borderId="0" xfId="0" applyFont="1" applyAlignment="1">
      <alignment wrapText="1"/>
    </xf>
    <xf numFmtId="1" fontId="3" fillId="0" borderId="0" xfId="0" applyNumberFormat="1" applyFont="1"/>
    <xf numFmtId="0" fontId="2" fillId="0" borderId="0" xfId="0" applyFont="1"/>
    <xf numFmtId="1" fontId="3" fillId="0" borderId="0" xfId="0" applyNumberFormat="1" applyFont="1" applyFill="1"/>
    <xf numFmtId="1" fontId="0" fillId="0" borderId="0" xfId="0" applyNumberFormat="1" applyFill="1"/>
    <xf numFmtId="164" fontId="0" fillId="0" borderId="0" xfId="0" applyNumberFormat="1" applyFill="1"/>
    <xf numFmtId="0" fontId="0" fillId="0" borderId="0" xfId="0" applyFill="1"/>
    <xf numFmtId="9" fontId="0" fillId="0" borderId="0" xfId="1" applyFont="1" applyFill="1"/>
    <xf numFmtId="9" fontId="0" fillId="0" borderId="0" xfId="0" applyNumberFormat="1" applyFill="1"/>
    <xf numFmtId="0" fontId="5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164" fontId="0" fillId="0" borderId="0" xfId="1" applyNumberFormat="1" applyFont="1" applyFill="1"/>
    <xf numFmtId="0" fontId="7" fillId="0" borderId="0" xfId="0" applyFont="1"/>
    <xf numFmtId="0" fontId="5" fillId="0" borderId="0" xfId="2"/>
    <xf numFmtId="0" fontId="2" fillId="0" borderId="0" xfId="2" applyFont="1"/>
    <xf numFmtId="9" fontId="2" fillId="0" borderId="0" xfId="3" applyFont="1" applyFill="1" applyBorder="1" applyAlignment="1"/>
    <xf numFmtId="1" fontId="5" fillId="0" borderId="0" xfId="2" applyNumberFormat="1"/>
    <xf numFmtId="1" fontId="2" fillId="0" borderId="0" xfId="2" applyNumberFormat="1" applyFont="1"/>
    <xf numFmtId="14" fontId="2" fillId="0" borderId="0" xfId="2" applyNumberFormat="1" applyFont="1"/>
    <xf numFmtId="0" fontId="8" fillId="0" borderId="0" xfId="4"/>
    <xf numFmtId="9" fontId="0" fillId="0" borderId="0" xfId="5" applyFont="1"/>
    <xf numFmtId="0" fontId="9" fillId="0" borderId="0" xfId="4" applyFont="1" applyAlignment="1">
      <alignment wrapText="1"/>
    </xf>
    <xf numFmtId="0" fontId="8" fillId="0" borderId="0" xfId="4"/>
    <xf numFmtId="0" fontId="1" fillId="0" borderId="0" xfId="6"/>
    <xf numFmtId="2" fontId="1" fillId="0" borderId="0" xfId="6" applyNumberFormat="1"/>
    <xf numFmtId="9" fontId="1" fillId="0" borderId="0" xfId="6" applyNumberFormat="1"/>
    <xf numFmtId="10" fontId="1" fillId="0" borderId="0" xfId="6" applyNumberFormat="1"/>
    <xf numFmtId="1" fontId="1" fillId="0" borderId="0" xfId="6" applyNumberFormat="1"/>
    <xf numFmtId="9" fontId="1" fillId="2" borderId="0" xfId="6" applyNumberFormat="1" applyFill="1"/>
  </cellXfs>
  <cellStyles count="7">
    <cellStyle name="Normal" xfId="0" builtinId="0"/>
    <cellStyle name="Normal 2" xfId="2" xr:uid="{AA80F0AD-CF8C-4EB3-8FC2-35C169CF6401}"/>
    <cellStyle name="Normal 3" xfId="4" xr:uid="{490B58EA-3007-4DE0-B7C9-0F4BA9214A60}"/>
    <cellStyle name="Normal 4" xfId="6" xr:uid="{65809493-F42D-4FC5-BBCF-11172F80A224}"/>
    <cellStyle name="Procent" xfId="1" builtinId="5"/>
    <cellStyle name="Procent 2" xfId="3" xr:uid="{EBB653B9-6930-436C-85EB-AF287047D5D3}"/>
    <cellStyle name="Procent 3" xfId="5" xr:uid="{C90191E5-4B77-4F1B-8C67-812B0657D0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3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'SCB-data'!$I$1</c:f>
              <c:strCache>
                <c:ptCount val="1"/>
                <c:pt idx="0">
                  <c:v>Andel under 2017 års fattigdomsgräns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'SCB-data'!$A$12:$A$39</c:f>
              <c:numCache>
                <c:formatCode>0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xVal>
          <c:yVal>
            <c:numRef>
              <c:f>'SCB-data'!$I$12:$I$39</c:f>
              <c:numCache>
                <c:formatCode>0.0%</c:formatCode>
                <c:ptCount val="28"/>
                <c:pt idx="0">
                  <c:v>0.71634888648986816</c:v>
                </c:pt>
                <c:pt idx="1">
                  <c:v>0.65485936403274536</c:v>
                </c:pt>
                <c:pt idx="2">
                  <c:v>0.62163841724395752</c:v>
                </c:pt>
                <c:pt idx="3">
                  <c:v>0.6411592960357666</c:v>
                </c:pt>
                <c:pt idx="4">
                  <c:v>0.62499278783798218</c:v>
                </c:pt>
                <c:pt idx="5">
                  <c:v>0.63053971529006958</c:v>
                </c:pt>
                <c:pt idx="6">
                  <c:v>0.60951334238052368</c:v>
                </c:pt>
                <c:pt idx="7">
                  <c:v>0.60727137327194214</c:v>
                </c:pt>
                <c:pt idx="8">
                  <c:v>0.59049499034881592</c:v>
                </c:pt>
                <c:pt idx="9">
                  <c:v>0.55719172954559326</c:v>
                </c:pt>
                <c:pt idx="10">
                  <c:v>0.53906279802322388</c:v>
                </c:pt>
                <c:pt idx="11">
                  <c:v>0.53387784957885742</c:v>
                </c:pt>
                <c:pt idx="12">
                  <c:v>0.49587586522102356</c:v>
                </c:pt>
                <c:pt idx="13">
                  <c:v>0.46965411305427551</c:v>
                </c:pt>
                <c:pt idx="14">
                  <c:v>0.44156491756439209</c:v>
                </c:pt>
                <c:pt idx="15">
                  <c:v>0.40871387720108032</c:v>
                </c:pt>
                <c:pt idx="16">
                  <c:v>0.37255135178565979</c:v>
                </c:pt>
                <c:pt idx="17">
                  <c:v>0.34646764397621155</c:v>
                </c:pt>
                <c:pt idx="18">
                  <c:v>0.34250816702842712</c:v>
                </c:pt>
                <c:pt idx="19">
                  <c:v>0.29084935784339905</c:v>
                </c:pt>
                <c:pt idx="20">
                  <c:v>0.29665914177894592</c:v>
                </c:pt>
                <c:pt idx="21">
                  <c:v>0.27356290817260742</c:v>
                </c:pt>
                <c:pt idx="22">
                  <c:v>0.22977493703365326</c:v>
                </c:pt>
                <c:pt idx="23">
                  <c:v>0.18870086967945099</c:v>
                </c:pt>
                <c:pt idx="24">
                  <c:v>0.17902958393096924</c:v>
                </c:pt>
                <c:pt idx="25">
                  <c:v>0.16749957203865051</c:v>
                </c:pt>
                <c:pt idx="26">
                  <c:v>0.15106663107872009</c:v>
                </c:pt>
                <c:pt idx="27">
                  <c:v>0.14999331533908844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7E0-47DF-AD7C-5D0BEDE6CE0F}"/>
            </c:ext>
          </c:extLst>
        </c:ser>
        <c:ser>
          <c:idx val="1"/>
          <c:order val="1"/>
          <c:tx>
            <c:strRef>
              <c:f>'SCB-data'!$J$1</c:f>
              <c:strCache>
                <c:ptCount val="1"/>
                <c:pt idx="0">
                  <c:v>varav utlandsfödda</c:v>
                </c:pt>
              </c:strCache>
            </c:strRef>
          </c:tx>
          <c:spPr>
            <a:ln w="12700" cap="rnd">
              <a:solidFill>
                <a:srgbClr val="4472C4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'SCB-data'!$A$12:$A$39</c:f>
              <c:numCache>
                <c:formatCode>0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xVal>
          <c:yVal>
            <c:numRef>
              <c:f>'SCB-data'!$J$12:$J$39</c:f>
              <c:numCache>
                <c:formatCode>0%</c:formatCode>
                <c:ptCount val="28"/>
                <c:pt idx="0">
                  <c:v>4.0458988053864497E-2</c:v>
                </c:pt>
                <c:pt idx="1">
                  <c:v>3.961652445241981E-2</c:v>
                </c:pt>
                <c:pt idx="2">
                  <c:v>3.9778907396285201E-2</c:v>
                </c:pt>
                <c:pt idx="3">
                  <c:v>4.3851011862844458E-2</c:v>
                </c:pt>
                <c:pt idx="4">
                  <c:v>4.5733704852337742E-2</c:v>
                </c:pt>
                <c:pt idx="5">
                  <c:v>4.9662081171029326E-2</c:v>
                </c:pt>
                <c:pt idx="6">
                  <c:v>5.0899074929080079E-2</c:v>
                </c:pt>
                <c:pt idx="7">
                  <c:v>5.2763421882737638E-2</c:v>
                </c:pt>
                <c:pt idx="8">
                  <c:v>5.3931160741692685E-2</c:v>
                </c:pt>
                <c:pt idx="9">
                  <c:v>5.3556552503423394E-2</c:v>
                </c:pt>
                <c:pt idx="10">
                  <c:v>5.4636913706939072E-2</c:v>
                </c:pt>
                <c:pt idx="11">
                  <c:v>5.6472898936308857E-2</c:v>
                </c:pt>
                <c:pt idx="12">
                  <c:v>5.532376302338271E-2</c:v>
                </c:pt>
                <c:pt idx="13">
                  <c:v>5.5336707287724829E-2</c:v>
                </c:pt>
                <c:pt idx="14">
                  <c:v>5.4798317863160972E-2</c:v>
                </c:pt>
                <c:pt idx="15">
                  <c:v>5.3539448486446817E-2</c:v>
                </c:pt>
                <c:pt idx="16">
                  <c:v>5.2633031497161087E-2</c:v>
                </c:pt>
                <c:pt idx="17">
                  <c:v>5.1573341304849973E-2</c:v>
                </c:pt>
                <c:pt idx="18">
                  <c:v>5.2501756514698017E-2</c:v>
                </c:pt>
                <c:pt idx="19">
                  <c:v>4.8698165122917053E-2</c:v>
                </c:pt>
                <c:pt idx="20">
                  <c:v>5.1279837867657746E-2</c:v>
                </c:pt>
                <c:pt idx="21">
                  <c:v>5.0761542440117907E-2</c:v>
                </c:pt>
                <c:pt idx="22">
                  <c:v>4.7165794240904085E-2</c:v>
                </c:pt>
                <c:pt idx="23">
                  <c:v>4.2333533205394014E-2</c:v>
                </c:pt>
                <c:pt idx="24">
                  <c:v>4.1914263758055098E-2</c:v>
                </c:pt>
                <c:pt idx="25">
                  <c:v>4.120842254648252E-2</c:v>
                </c:pt>
                <c:pt idx="26">
                  <c:v>4.0061356507092499E-2</c:v>
                </c:pt>
                <c:pt idx="27">
                  <c:v>4.1796762363617179E-2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3ED-4935-BAA1-776A6F765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203920"/>
        <c:axId val="378204904"/>
      </c:scatterChart>
      <c:valAx>
        <c:axId val="378203920"/>
        <c:scaling>
          <c:orientation val="minMax"/>
          <c:max val="2018"/>
          <c:min val="1990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4904"/>
        <c:crosses val="autoZero"/>
        <c:crossBetween val="midCat"/>
      </c:valAx>
      <c:valAx>
        <c:axId val="37820490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Andel under fattigdoms-gränsen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3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'SCB-data'!$AA$1</c:f>
              <c:strCache>
                <c:ptCount val="1"/>
                <c:pt idx="0">
                  <c:v>Genomsnittlig disponibel inkomst för lägsta kvinitilen, 2017 års priser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'SCB-data'!$A$2:$A$39</c:f>
              <c:numCache>
                <c:formatCode>0</c:formatCode>
                <c:ptCount val="38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</c:numCache>
            </c:numRef>
          </c:xVal>
          <c:yVal>
            <c:numRef>
              <c:f>'SCB-data'!$AA$2:$AA$39</c:f>
              <c:numCache>
                <c:formatCode>0</c:formatCode>
                <c:ptCount val="38"/>
                <c:pt idx="0">
                  <c:v>57863.033982716108</c:v>
                </c:pt>
                <c:pt idx="1">
                  <c:v>59392.0586964373</c:v>
                </c:pt>
                <c:pt idx="2">
                  <c:v>60709.429985309558</c:v>
                </c:pt>
                <c:pt idx="3">
                  <c:v>61292.710602271894</c:v>
                </c:pt>
                <c:pt idx="4">
                  <c:v>59377.72563501008</c:v>
                </c:pt>
                <c:pt idx="5">
                  <c:v>59223.351557639849</c:v>
                </c:pt>
                <c:pt idx="6">
                  <c:v>60924.776898028656</c:v>
                </c:pt>
                <c:pt idx="7">
                  <c:v>60914.797464971154</c:v>
                </c:pt>
                <c:pt idx="8">
                  <c:v>60991.263019826394</c:v>
                </c:pt>
                <c:pt idx="9">
                  <c:v>64199.481461885756</c:v>
                </c:pt>
                <c:pt idx="10">
                  <c:v>64160.436228858089</c:v>
                </c:pt>
                <c:pt idx="11">
                  <c:v>65737.179060945113</c:v>
                </c:pt>
                <c:pt idx="12">
                  <c:v>67442.366228363593</c:v>
                </c:pt>
                <c:pt idx="13">
                  <c:v>68354.604454170447</c:v>
                </c:pt>
                <c:pt idx="14">
                  <c:v>68978.077918817144</c:v>
                </c:pt>
                <c:pt idx="15">
                  <c:v>68895.865863078434</c:v>
                </c:pt>
                <c:pt idx="16">
                  <c:v>69068.263802620131</c:v>
                </c:pt>
                <c:pt idx="17">
                  <c:v>68198.881957833597</c:v>
                </c:pt>
                <c:pt idx="18">
                  <c:v>68954.310826145258</c:v>
                </c:pt>
                <c:pt idx="19">
                  <c:v>70579.301017180289</c:v>
                </c:pt>
                <c:pt idx="20">
                  <c:v>71474.070466159974</c:v>
                </c:pt>
                <c:pt idx="21">
                  <c:v>73054.453264323529</c:v>
                </c:pt>
                <c:pt idx="22">
                  <c:v>75658.73767047908</c:v>
                </c:pt>
                <c:pt idx="23">
                  <c:v>79857.57204938143</c:v>
                </c:pt>
                <c:pt idx="24">
                  <c:v>81658.100416348025</c:v>
                </c:pt>
                <c:pt idx="25">
                  <c:v>82256.999860492317</c:v>
                </c:pt>
                <c:pt idx="26">
                  <c:v>84882.555223955496</c:v>
                </c:pt>
                <c:pt idx="27">
                  <c:v>86941.603761860257</c:v>
                </c:pt>
                <c:pt idx="28">
                  <c:v>86903.975064599232</c:v>
                </c:pt>
                <c:pt idx="29">
                  <c:v>91013.607633486128</c:v>
                </c:pt>
                <c:pt idx="30">
                  <c:v>90051.496257059349</c:v>
                </c:pt>
                <c:pt idx="31">
                  <c:v>92428.103286406549</c:v>
                </c:pt>
                <c:pt idx="32">
                  <c:v>95938.837477992522</c:v>
                </c:pt>
                <c:pt idx="33">
                  <c:v>98526.65211301556</c:v>
                </c:pt>
                <c:pt idx="34">
                  <c:v>99935.017772119696</c:v>
                </c:pt>
                <c:pt idx="35">
                  <c:v>100936.68276065125</c:v>
                </c:pt>
                <c:pt idx="36">
                  <c:v>103296.68918504966</c:v>
                </c:pt>
                <c:pt idx="37">
                  <c:v>103777.85257924176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7E0-47DF-AD7C-5D0BEDE6C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203920"/>
        <c:axId val="378204904"/>
      </c:scatterChart>
      <c:valAx>
        <c:axId val="378203920"/>
        <c:scaling>
          <c:orientation val="minMax"/>
          <c:max val="2018"/>
          <c:min val="1980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4904"/>
        <c:crosses val="autoZero"/>
        <c:crossBetween val="midCat"/>
      </c:valAx>
      <c:valAx>
        <c:axId val="37820490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Snittinkomst</a:t>
                </a:r>
              </a:p>
              <a:p>
                <a:pPr>
                  <a:defRPr/>
                </a:pPr>
                <a:r>
                  <a:rPr lang="en-US"/>
                  <a:t>per år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3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'SCB-data'!$I$1</c:f>
              <c:strCache>
                <c:ptCount val="1"/>
                <c:pt idx="0">
                  <c:v>Andel under 2017 års fattigdomsgräns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('SCB-data'!$A$12,'SCB-data'!$A$22,'SCB-data'!$A$32,'SCB-data'!$A$39)</c:f>
              <c:numCache>
                <c:formatCode>0</c:formatCode>
                <c:ptCount val="4"/>
                <c:pt idx="0">
                  <c:v>1990</c:v>
                </c:pt>
                <c:pt idx="1">
                  <c:v>2000</c:v>
                </c:pt>
                <c:pt idx="2">
                  <c:v>2010</c:v>
                </c:pt>
                <c:pt idx="3">
                  <c:v>2017</c:v>
                </c:pt>
              </c:numCache>
            </c:numRef>
          </c:cat>
          <c:val>
            <c:numRef>
              <c:f>('SCB-data'!$P$12,'SCB-data'!$P$22,'SCB-data'!$P$32,'SCB-data'!$P$39)</c:f>
              <c:numCache>
                <c:formatCode>0</c:formatCode>
                <c:ptCount val="4"/>
                <c:pt idx="0">
                  <c:v>1092114</c:v>
                </c:pt>
                <c:pt idx="1">
                  <c:v>824337</c:v>
                </c:pt>
                <c:pt idx="2">
                  <c:v>515175</c:v>
                </c:pt>
                <c:pt idx="3">
                  <c:v>300907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7-4431-B5E1-A5E90EA74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323688"/>
        <c:axId val="316337136"/>
      </c:barChart>
      <c:catAx>
        <c:axId val="316323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16337136"/>
        <c:crosses val="autoZero"/>
        <c:auto val="1"/>
        <c:lblAlgn val="ctr"/>
        <c:lblOffset val="100"/>
        <c:noMultiLvlLbl val="0"/>
      </c:catAx>
      <c:valAx>
        <c:axId val="31633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Antal under fattigdoms-gränsen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16323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v>Utlandsfödda</c:v>
          </c:tx>
          <c:spPr>
            <a:solidFill>
              <a:srgbClr val="4472C4">
                <a:lumMod val="60000"/>
                <a:lumOff val="40000"/>
              </a:srgbClr>
            </a:solidFill>
            <a:ln>
              <a:noFill/>
            </a:ln>
            <a:effectLst/>
          </c:spPr>
          <c:invertIfNegative val="0"/>
          <c:cat>
            <c:numRef>
              <c:f>('SCB-data'!$A$12,'SCB-data'!$A$22,'SCB-data'!$A$32,'SCB-data'!$A$39)</c:f>
              <c:numCache>
                <c:formatCode>0</c:formatCode>
                <c:ptCount val="4"/>
                <c:pt idx="0">
                  <c:v>1990</c:v>
                </c:pt>
                <c:pt idx="1">
                  <c:v>2000</c:v>
                </c:pt>
                <c:pt idx="2">
                  <c:v>2010</c:v>
                </c:pt>
                <c:pt idx="3">
                  <c:v>2017</c:v>
                </c:pt>
              </c:numCache>
            </c:numRef>
          </c:cat>
          <c:val>
            <c:numRef>
              <c:f>('SCB-data'!$R$12,'SCB-data'!$R$22,'SCB-data'!$R$32,'SCB-data'!$R$39)</c:f>
              <c:numCache>
                <c:formatCode>0</c:formatCode>
                <c:ptCount val="4"/>
                <c:pt idx="0">
                  <c:v>61682</c:v>
                </c:pt>
                <c:pt idx="1">
                  <c:v>83551</c:v>
                </c:pt>
                <c:pt idx="2">
                  <c:v>89052</c:v>
                </c:pt>
                <c:pt idx="3">
                  <c:v>83850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A1B-46DA-B8A6-A9406F01C667}"/>
            </c:ext>
          </c:extLst>
        </c:ser>
        <c:ser>
          <c:idx val="0"/>
          <c:order val="1"/>
          <c:tx>
            <c:v>Svenskfödda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('SCB-data'!$A$12,'SCB-data'!$A$22,'SCB-data'!$A$32,'SCB-data'!$A$39)</c:f>
              <c:numCache>
                <c:formatCode>0</c:formatCode>
                <c:ptCount val="4"/>
                <c:pt idx="0">
                  <c:v>1990</c:v>
                </c:pt>
                <c:pt idx="1">
                  <c:v>2000</c:v>
                </c:pt>
                <c:pt idx="2">
                  <c:v>2010</c:v>
                </c:pt>
                <c:pt idx="3">
                  <c:v>2017</c:v>
                </c:pt>
              </c:numCache>
            </c:numRef>
          </c:cat>
          <c:val>
            <c:numRef>
              <c:f>('SCB-data'!$Q$12,'SCB-data'!$Q$22,'SCB-data'!$Q$32,'SCB-data'!$Q$39)</c:f>
              <c:numCache>
                <c:formatCode>0</c:formatCode>
                <c:ptCount val="4"/>
                <c:pt idx="0">
                  <c:v>1030432</c:v>
                </c:pt>
                <c:pt idx="1">
                  <c:v>740786</c:v>
                </c:pt>
                <c:pt idx="2">
                  <c:v>426123</c:v>
                </c:pt>
                <c:pt idx="3">
                  <c:v>217057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A1B-46DA-B8A6-A9406F01C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9339304"/>
        <c:axId val="639339960"/>
      </c:barChart>
      <c:catAx>
        <c:axId val="63933930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39339960"/>
        <c:crosses val="autoZero"/>
        <c:auto val="1"/>
        <c:lblAlgn val="ctr"/>
        <c:lblOffset val="100"/>
        <c:noMultiLvlLbl val="0"/>
      </c:catAx>
      <c:valAx>
        <c:axId val="639339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Antal under fattigdoms-gränsen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39339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'SCB-data'!$Q$1</c:f>
              <c:strCache>
                <c:ptCount val="1"/>
                <c:pt idx="0">
                  <c:v>Antal svenskfödda fattigpensionärer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'SCB-data'!$A$12:$A$39</c:f>
              <c:numCache>
                <c:formatCode>0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'SCB-data'!$Q$12:$Q$39</c:f>
              <c:numCache>
                <c:formatCode>0</c:formatCode>
                <c:ptCount val="28"/>
                <c:pt idx="0">
                  <c:v>1030432</c:v>
                </c:pt>
                <c:pt idx="1">
                  <c:v>941348</c:v>
                </c:pt>
                <c:pt idx="2">
                  <c:v>891844</c:v>
                </c:pt>
                <c:pt idx="3">
                  <c:v>916428</c:v>
                </c:pt>
                <c:pt idx="4">
                  <c:v>890908</c:v>
                </c:pt>
                <c:pt idx="5">
                  <c:v>895176</c:v>
                </c:pt>
                <c:pt idx="6">
                  <c:v>860819</c:v>
                </c:pt>
                <c:pt idx="7">
                  <c:v>854072</c:v>
                </c:pt>
                <c:pt idx="8">
                  <c:v>824000</c:v>
                </c:pt>
                <c:pt idx="9">
                  <c:v>770933</c:v>
                </c:pt>
                <c:pt idx="10">
                  <c:v>740786</c:v>
                </c:pt>
                <c:pt idx="11">
                  <c:v>730653</c:v>
                </c:pt>
                <c:pt idx="12">
                  <c:v>675069</c:v>
                </c:pt>
                <c:pt idx="13">
                  <c:v>637985</c:v>
                </c:pt>
                <c:pt idx="14">
                  <c:v>600664</c:v>
                </c:pt>
                <c:pt idx="15">
                  <c:v>555561</c:v>
                </c:pt>
                <c:pt idx="16">
                  <c:v>505573</c:v>
                </c:pt>
                <c:pt idx="17">
                  <c:v>474019</c:v>
                </c:pt>
                <c:pt idx="18">
                  <c:v>476821</c:v>
                </c:pt>
                <c:pt idx="19">
                  <c:v>409236</c:v>
                </c:pt>
                <c:pt idx="20">
                  <c:v>426123</c:v>
                </c:pt>
                <c:pt idx="21">
                  <c:v>397532</c:v>
                </c:pt>
                <c:pt idx="22">
                  <c:v>333817</c:v>
                </c:pt>
                <c:pt idx="23">
                  <c:v>274026</c:v>
                </c:pt>
                <c:pt idx="24">
                  <c:v>262282</c:v>
                </c:pt>
                <c:pt idx="25">
                  <c:v>245914</c:v>
                </c:pt>
                <c:pt idx="26">
                  <c:v>219440</c:v>
                </c:pt>
                <c:pt idx="27">
                  <c:v>217057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0D-4F58-AF08-21B46EA2F335}"/>
            </c:ext>
          </c:extLst>
        </c:ser>
        <c:ser>
          <c:idx val="3"/>
          <c:order val="1"/>
          <c:tx>
            <c:strRef>
              <c:f>'SCB-data'!$T$1</c:f>
              <c:strCache>
                <c:ptCount val="1"/>
                <c:pt idx="0">
                  <c:v>Antal ej fattiga svenskfödda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'SCB-data'!$A$12:$A$39</c:f>
              <c:numCache>
                <c:formatCode>0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'SCB-data'!$T$12:$T$39</c:f>
              <c:numCache>
                <c:formatCode>0</c:formatCode>
                <c:ptCount val="28"/>
                <c:pt idx="0">
                  <c:v>406869.95483299345</c:v>
                </c:pt>
                <c:pt idx="1">
                  <c:v>496329.97011928679</c:v>
                </c:pt>
                <c:pt idx="2">
                  <c:v>543346.96073886915</c:v>
                </c:pt>
                <c:pt idx="3">
                  <c:v>514763.9508712336</c:v>
                </c:pt>
                <c:pt idx="4">
                  <c:v>537719.02412950224</c:v>
                </c:pt>
                <c:pt idx="5">
                  <c:v>529741.00486539071</c:v>
                </c:pt>
                <c:pt idx="6">
                  <c:v>558519.03419880103</c:v>
                </c:pt>
                <c:pt idx="7">
                  <c:v>559792.008639707</c:v>
                </c:pt>
                <c:pt idx="8">
                  <c:v>581079.9825061548</c:v>
                </c:pt>
                <c:pt idx="9">
                  <c:v>624254.95425237482</c:v>
                </c:pt>
                <c:pt idx="10">
                  <c:v>647324.98026070511</c:v>
                </c:pt>
                <c:pt idx="11">
                  <c:v>653251.99310865556</c:v>
                </c:pt>
                <c:pt idx="12">
                  <c:v>705105.02376660821</c:v>
                </c:pt>
                <c:pt idx="13">
                  <c:v>743842.0315326564</c:v>
                </c:pt>
                <c:pt idx="14">
                  <c:v>788343.99258127599</c:v>
                </c:pt>
                <c:pt idx="15">
                  <c:v>838908.95997452457</c:v>
                </c:pt>
                <c:pt idx="16">
                  <c:v>898211.03295623465</c:v>
                </c:pt>
                <c:pt idx="17">
                  <c:v>951570.95679232548</c:v>
                </c:pt>
                <c:pt idx="18">
                  <c:v>979646.0302197109</c:v>
                </c:pt>
                <c:pt idx="19">
                  <c:v>1086599.9777540981</c:v>
                </c:pt>
                <c:pt idx="20">
                  <c:v>1109703.9251158559</c:v>
                </c:pt>
                <c:pt idx="21">
                  <c:v>1177731.9790565677</c:v>
                </c:pt>
                <c:pt idx="22">
                  <c:v>1276578.0301703941</c:v>
                </c:pt>
                <c:pt idx="23">
                  <c:v>1371741.0200745275</c:v>
                </c:pt>
                <c:pt idx="24">
                  <c:v>1415714.060431873</c:v>
                </c:pt>
                <c:pt idx="25">
                  <c:v>1457904.0123183196</c:v>
                </c:pt>
                <c:pt idx="26">
                  <c:v>1505640.94430293</c:v>
                </c:pt>
                <c:pt idx="27">
                  <c:v>1528991.998773512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0D-4F58-AF08-21B46EA2F335}"/>
            </c:ext>
          </c:extLst>
        </c:ser>
        <c:ser>
          <c:idx val="2"/>
          <c:order val="2"/>
          <c:tx>
            <c:strRef>
              <c:f>'SCB-data'!$R$1</c:f>
              <c:strCache>
                <c:ptCount val="1"/>
                <c:pt idx="0">
                  <c:v>Antal utlandsfödda fattigpensionärer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'SCB-data'!$A$12:$A$39</c:f>
              <c:numCache>
                <c:formatCode>0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'SCB-data'!$R$12:$R$39</c:f>
              <c:numCache>
                <c:formatCode>0</c:formatCode>
                <c:ptCount val="28"/>
                <c:pt idx="0">
                  <c:v>61682</c:v>
                </c:pt>
                <c:pt idx="1">
                  <c:v>60615</c:v>
                </c:pt>
                <c:pt idx="2">
                  <c:v>60971</c:v>
                </c:pt>
                <c:pt idx="3">
                  <c:v>67279</c:v>
                </c:pt>
                <c:pt idx="4">
                  <c:v>70339</c:v>
                </c:pt>
                <c:pt idx="5">
                  <c:v>76533</c:v>
                </c:pt>
                <c:pt idx="6">
                  <c:v>78435</c:v>
                </c:pt>
                <c:pt idx="7">
                  <c:v>81268</c:v>
                </c:pt>
                <c:pt idx="8">
                  <c:v>82822</c:v>
                </c:pt>
                <c:pt idx="9">
                  <c:v>81981</c:v>
                </c:pt>
                <c:pt idx="10">
                  <c:v>83551</c:v>
                </c:pt>
                <c:pt idx="11">
                  <c:v>86430</c:v>
                </c:pt>
                <c:pt idx="12">
                  <c:v>84774</c:v>
                </c:pt>
                <c:pt idx="13">
                  <c:v>85210</c:v>
                </c:pt>
                <c:pt idx="14">
                  <c:v>85104</c:v>
                </c:pt>
                <c:pt idx="15">
                  <c:v>83746</c:v>
                </c:pt>
                <c:pt idx="16">
                  <c:v>83177</c:v>
                </c:pt>
                <c:pt idx="17">
                  <c:v>82900</c:v>
                </c:pt>
                <c:pt idx="18">
                  <c:v>86322</c:v>
                </c:pt>
                <c:pt idx="19">
                  <c:v>82300</c:v>
                </c:pt>
                <c:pt idx="20">
                  <c:v>89052</c:v>
                </c:pt>
                <c:pt idx="21">
                  <c:v>90571</c:v>
                </c:pt>
                <c:pt idx="22">
                  <c:v>86221</c:v>
                </c:pt>
                <c:pt idx="23">
                  <c:v>79256</c:v>
                </c:pt>
                <c:pt idx="24">
                  <c:v>80176</c:v>
                </c:pt>
                <c:pt idx="25">
                  <c:v>80241</c:v>
                </c:pt>
                <c:pt idx="26">
                  <c:v>79195</c:v>
                </c:pt>
                <c:pt idx="27">
                  <c:v>83850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0D-4F58-AF08-21B46EA2F335}"/>
            </c:ext>
          </c:extLst>
        </c:ser>
        <c:ser>
          <c:idx val="4"/>
          <c:order val="3"/>
          <c:tx>
            <c:strRef>
              <c:f>'SCB-data'!$U$1</c:f>
              <c:strCache>
                <c:ptCount val="1"/>
                <c:pt idx="0">
                  <c:v>Antal ej fattiga utlandsfödda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'SCB-data'!$A$12:$A$39</c:f>
              <c:numCache>
                <c:formatCode>0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'SCB-data'!$U$12:$U$39</c:f>
              <c:numCache>
                <c:formatCode>0</c:formatCode>
                <c:ptCount val="28"/>
                <c:pt idx="0">
                  <c:v>25572.045167006552</c:v>
                </c:pt>
                <c:pt idx="1">
                  <c:v>31750.029880713206</c:v>
                </c:pt>
                <c:pt idx="2">
                  <c:v>36586.039261130849</c:v>
                </c:pt>
                <c:pt idx="3">
                  <c:v>35792.049128766404</c:v>
                </c:pt>
                <c:pt idx="4">
                  <c:v>39046.975870497758</c:v>
                </c:pt>
                <c:pt idx="5">
                  <c:v>39624.995134609286</c:v>
                </c:pt>
                <c:pt idx="6">
                  <c:v>43216.965801198967</c:v>
                </c:pt>
                <c:pt idx="7">
                  <c:v>45101.991360293003</c:v>
                </c:pt>
                <c:pt idx="8">
                  <c:v>47796.017493845196</c:v>
                </c:pt>
                <c:pt idx="9">
                  <c:v>53568.045747625176</c:v>
                </c:pt>
                <c:pt idx="10">
                  <c:v>57542.01973929489</c:v>
                </c:pt>
                <c:pt idx="11">
                  <c:v>60133.006891344441</c:v>
                </c:pt>
                <c:pt idx="12">
                  <c:v>67376.97623339179</c:v>
                </c:pt>
                <c:pt idx="13">
                  <c:v>72808.968467343599</c:v>
                </c:pt>
                <c:pt idx="14">
                  <c:v>78928.00741872401</c:v>
                </c:pt>
                <c:pt idx="15">
                  <c:v>85976.040025475435</c:v>
                </c:pt>
                <c:pt idx="16">
                  <c:v>93357.967043765355</c:v>
                </c:pt>
                <c:pt idx="17">
                  <c:v>98930.04320767452</c:v>
                </c:pt>
                <c:pt idx="18">
                  <c:v>101384.9697802891</c:v>
                </c:pt>
                <c:pt idx="19">
                  <c:v>111866.02224590187</c:v>
                </c:pt>
                <c:pt idx="20">
                  <c:v>111710.07488414412</c:v>
                </c:pt>
                <c:pt idx="21">
                  <c:v>118409.02094343235</c:v>
                </c:pt>
                <c:pt idx="22">
                  <c:v>131424.96982960589</c:v>
                </c:pt>
                <c:pt idx="23">
                  <c:v>147156.97992547252</c:v>
                </c:pt>
                <c:pt idx="24">
                  <c:v>154684.93956812704</c:v>
                </c:pt>
                <c:pt idx="25">
                  <c:v>163139.98768168036</c:v>
                </c:pt>
                <c:pt idx="26">
                  <c:v>172567.05569706997</c:v>
                </c:pt>
                <c:pt idx="27">
                  <c:v>176237.00122648804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0D-4F58-AF08-21B46EA2F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690176"/>
        <c:axId val="438689192"/>
      </c:areaChart>
      <c:catAx>
        <c:axId val="4386901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8689192"/>
        <c:crosses val="autoZero"/>
        <c:auto val="1"/>
        <c:lblAlgn val="ctr"/>
        <c:lblOffset val="100"/>
        <c:noMultiLvlLbl val="0"/>
      </c:catAx>
      <c:valAx>
        <c:axId val="438689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8690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'SCB-data'!$M$1</c:f>
              <c:strCache>
                <c:ptCount val="1"/>
                <c:pt idx="0">
                  <c:v>Fattigdom bland svenskfödda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'SCB-data'!$A$12:$A$39</c:f>
              <c:numCache>
                <c:formatCode>0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xVal>
          <c:yVal>
            <c:numRef>
              <c:f>'SCB-data'!$M$12:$M$39</c:f>
              <c:numCache>
                <c:formatCode>0.0%</c:formatCode>
                <c:ptCount val="28"/>
                <c:pt idx="0">
                  <c:v>0.71692103147506714</c:v>
                </c:pt>
                <c:pt idx="1">
                  <c:v>0.65476971864700317</c:v>
                </c:pt>
                <c:pt idx="2">
                  <c:v>0.62141138315200806</c:v>
                </c:pt>
                <c:pt idx="3">
                  <c:v>0.64032500982284546</c:v>
                </c:pt>
                <c:pt idx="4">
                  <c:v>0.62361133098602295</c:v>
                </c:pt>
                <c:pt idx="5">
                  <c:v>0.62823027372360229</c:v>
                </c:pt>
                <c:pt idx="6">
                  <c:v>0.60649329423904419</c:v>
                </c:pt>
                <c:pt idx="7">
                  <c:v>0.60406941175460815</c:v>
                </c:pt>
                <c:pt idx="8">
                  <c:v>0.58644348382949829</c:v>
                </c:pt>
                <c:pt idx="9">
                  <c:v>0.55256569385528564</c:v>
                </c:pt>
                <c:pt idx="10">
                  <c:v>0.53366482257843018</c:v>
                </c:pt>
                <c:pt idx="11">
                  <c:v>0.52796471118927002</c:v>
                </c:pt>
                <c:pt idx="12">
                  <c:v>0.48911875486373901</c:v>
                </c:pt>
                <c:pt idx="13">
                  <c:v>0.46169671416282654</c:v>
                </c:pt>
                <c:pt idx="14">
                  <c:v>0.43244099617004395</c:v>
                </c:pt>
                <c:pt idx="15">
                  <c:v>0.39840298891067505</c:v>
                </c:pt>
                <c:pt idx="16">
                  <c:v>0.36015012860298157</c:v>
                </c:pt>
                <c:pt idx="17">
                  <c:v>0.33250725269317627</c:v>
                </c:pt>
                <c:pt idx="18">
                  <c:v>0.32738193869590759</c:v>
                </c:pt>
                <c:pt idx="19">
                  <c:v>0.27358347177505493</c:v>
                </c:pt>
                <c:pt idx="20">
                  <c:v>0.27745509147644043</c:v>
                </c:pt>
                <c:pt idx="21">
                  <c:v>0.25235897302627563</c:v>
                </c:pt>
                <c:pt idx="22">
                  <c:v>0.20728889107704163</c:v>
                </c:pt>
                <c:pt idx="23">
                  <c:v>0.16650351881980896</c:v>
                </c:pt>
                <c:pt idx="24">
                  <c:v>0.1563066840171814</c:v>
                </c:pt>
                <c:pt idx="25">
                  <c:v>0.14433114230632782</c:v>
                </c:pt>
                <c:pt idx="26">
                  <c:v>0.12720562517642975</c:v>
                </c:pt>
                <c:pt idx="27">
                  <c:v>0.12431323528289795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41-401F-8AD1-8C3CE1DE8E1A}"/>
            </c:ext>
          </c:extLst>
        </c:ser>
        <c:ser>
          <c:idx val="1"/>
          <c:order val="1"/>
          <c:tx>
            <c:strRef>
              <c:f>'SCB-data'!$N$1</c:f>
              <c:strCache>
                <c:ptCount val="1"/>
                <c:pt idx="0">
                  <c:v>Fattigdom bland utlandsfödda</c:v>
                </c:pt>
              </c:strCache>
            </c:strRef>
          </c:tx>
          <c:spPr>
            <a:ln w="12700" cap="rnd">
              <a:solidFill>
                <a:srgbClr val="4472C4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'SCB-data'!$A$12:$A$39</c:f>
              <c:numCache>
                <c:formatCode>0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xVal>
          <c:yVal>
            <c:numRef>
              <c:f>'SCB-data'!$N$12:$N$39</c:f>
              <c:numCache>
                <c:formatCode>0.0%</c:formatCode>
                <c:ptCount val="28"/>
                <c:pt idx="0">
                  <c:v>0.70692424496696993</c:v>
                </c:pt>
                <c:pt idx="1">
                  <c:v>0.65625486267132205</c:v>
                </c:pt>
                <c:pt idx="2">
                  <c:v>0.62497796634437597</c:v>
                </c:pt>
                <c:pt idx="3">
                  <c:v>0.65274391372448837</c:v>
                </c:pt>
                <c:pt idx="4">
                  <c:v>0.64303489949456105</c:v>
                </c:pt>
                <c:pt idx="5">
                  <c:v>0.65886984284904371</c:v>
                </c:pt>
                <c:pt idx="6">
                  <c:v>0.64474913729036487</c:v>
                </c:pt>
                <c:pt idx="7">
                  <c:v>0.64309571540839239</c:v>
                </c:pt>
                <c:pt idx="8">
                  <c:v>0.63407791351528231</c:v>
                </c:pt>
                <c:pt idx="9">
                  <c:v>0.60480691359965777</c:v>
                </c:pt>
                <c:pt idx="10">
                  <c:v>0.59216962082448621</c:v>
                </c:pt>
                <c:pt idx="11">
                  <c:v>0.58971224617461293</c:v>
                </c:pt>
                <c:pt idx="12">
                  <c:v>0.55717026665646252</c:v>
                </c:pt>
                <c:pt idx="13">
                  <c:v>0.53923905988292542</c:v>
                </c:pt>
                <c:pt idx="14">
                  <c:v>0.51882557154077424</c:v>
                </c:pt>
                <c:pt idx="15">
                  <c:v>0.49343031693131695</c:v>
                </c:pt>
                <c:pt idx="16">
                  <c:v>0.47116444630133431</c:v>
                </c:pt>
                <c:pt idx="17">
                  <c:v>0.45592025683740822</c:v>
                </c:pt>
                <c:pt idx="18">
                  <c:v>0.45987637060594955</c:v>
                </c:pt>
                <c:pt idx="19">
                  <c:v>0.42386406770887564</c:v>
                </c:pt>
                <c:pt idx="20">
                  <c:v>0.44356983285508567</c:v>
                </c:pt>
                <c:pt idx="21">
                  <c:v>0.43339549680931538</c:v>
                </c:pt>
                <c:pt idx="22">
                  <c:v>0.39615252268398105</c:v>
                </c:pt>
                <c:pt idx="23">
                  <c:v>0.35005060233776519</c:v>
                </c:pt>
                <c:pt idx="24">
                  <c:v>0.3413764764265666</c:v>
                </c:pt>
                <c:pt idx="25">
                  <c:v>0.32969296724585467</c:v>
                </c:pt>
                <c:pt idx="26">
                  <c:v>0.31456289066566306</c:v>
                </c:pt>
                <c:pt idx="27">
                  <c:v>0.32239212111558796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41-401F-8AD1-8C3CE1DE8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203920"/>
        <c:axId val="378204904"/>
      </c:scatterChart>
      <c:valAx>
        <c:axId val="378203920"/>
        <c:scaling>
          <c:orientation val="minMax"/>
          <c:max val="2018"/>
          <c:min val="1990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4904"/>
        <c:crosses val="autoZero"/>
        <c:crossBetween val="midCat"/>
      </c:valAx>
      <c:valAx>
        <c:axId val="37820490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Andel under fattigdoms-gränsen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3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'Folk- och garantipension'!$K$5</c:f>
              <c:strCache>
                <c:ptCount val="1"/>
                <c:pt idx="0">
                  <c:v>Gift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'Folk- och garantipension'!$A$6:$A$64</c:f>
              <c:numCache>
                <c:formatCode>General</c:formatCode>
                <c:ptCount val="59"/>
                <c:pt idx="0">
                  <c:v>1963</c:v>
                </c:pt>
                <c:pt idx="1">
                  <c:v>1964</c:v>
                </c:pt>
                <c:pt idx="2">
                  <c:v>1965</c:v>
                </c:pt>
                <c:pt idx="3">
                  <c:v>1966</c:v>
                </c:pt>
                <c:pt idx="4">
                  <c:v>1967</c:v>
                </c:pt>
                <c:pt idx="5">
                  <c:v>1968</c:v>
                </c:pt>
                <c:pt idx="6">
                  <c:v>1969</c:v>
                </c:pt>
                <c:pt idx="7">
                  <c:v>1970</c:v>
                </c:pt>
                <c:pt idx="8">
                  <c:v>1971</c:v>
                </c:pt>
                <c:pt idx="9">
                  <c:v>1972</c:v>
                </c:pt>
                <c:pt idx="10">
                  <c:v>1973</c:v>
                </c:pt>
                <c:pt idx="11">
                  <c:v>1974</c:v>
                </c:pt>
                <c:pt idx="12">
                  <c:v>1975</c:v>
                </c:pt>
                <c:pt idx="13">
                  <c:v>1976</c:v>
                </c:pt>
                <c:pt idx="14">
                  <c:v>1977</c:v>
                </c:pt>
                <c:pt idx="15">
                  <c:v>1978</c:v>
                </c:pt>
                <c:pt idx="16">
                  <c:v>1979</c:v>
                </c:pt>
                <c:pt idx="17">
                  <c:v>1980</c:v>
                </c:pt>
                <c:pt idx="18">
                  <c:v>1981</c:v>
                </c:pt>
                <c:pt idx="19">
                  <c:v>1982</c:v>
                </c:pt>
                <c:pt idx="20">
                  <c:v>1983</c:v>
                </c:pt>
                <c:pt idx="21">
                  <c:v>1984</c:v>
                </c:pt>
                <c:pt idx="22">
                  <c:v>1985</c:v>
                </c:pt>
                <c:pt idx="23">
                  <c:v>1986</c:v>
                </c:pt>
                <c:pt idx="24">
                  <c:v>1987</c:v>
                </c:pt>
                <c:pt idx="25">
                  <c:v>1988</c:v>
                </c:pt>
                <c:pt idx="26">
                  <c:v>1989</c:v>
                </c:pt>
                <c:pt idx="27">
                  <c:v>1990</c:v>
                </c:pt>
                <c:pt idx="28">
                  <c:v>1991</c:v>
                </c:pt>
                <c:pt idx="29">
                  <c:v>1992</c:v>
                </c:pt>
                <c:pt idx="30">
                  <c:v>1993</c:v>
                </c:pt>
                <c:pt idx="31">
                  <c:v>1994</c:v>
                </c:pt>
                <c:pt idx="32">
                  <c:v>1995</c:v>
                </c:pt>
                <c:pt idx="33">
                  <c:v>1996</c:v>
                </c:pt>
                <c:pt idx="34">
                  <c:v>1997</c:v>
                </c:pt>
                <c:pt idx="35">
                  <c:v>1998</c:v>
                </c:pt>
                <c:pt idx="36">
                  <c:v>1999</c:v>
                </c:pt>
                <c:pt idx="37">
                  <c:v>2000</c:v>
                </c:pt>
                <c:pt idx="38">
                  <c:v>2001</c:v>
                </c:pt>
                <c:pt idx="39">
                  <c:v>2002</c:v>
                </c:pt>
                <c:pt idx="40">
                  <c:v>2003</c:v>
                </c:pt>
                <c:pt idx="41">
                  <c:v>2004</c:v>
                </c:pt>
                <c:pt idx="42">
                  <c:v>2005</c:v>
                </c:pt>
                <c:pt idx="43">
                  <c:v>2006</c:v>
                </c:pt>
                <c:pt idx="44">
                  <c:v>2007</c:v>
                </c:pt>
                <c:pt idx="45">
                  <c:v>2008</c:v>
                </c:pt>
                <c:pt idx="46">
                  <c:v>2009</c:v>
                </c:pt>
                <c:pt idx="47">
                  <c:v>2010</c:v>
                </c:pt>
                <c:pt idx="48">
                  <c:v>2011</c:v>
                </c:pt>
                <c:pt idx="49">
                  <c:v>2012</c:v>
                </c:pt>
                <c:pt idx="50">
                  <c:v>2013</c:v>
                </c:pt>
                <c:pt idx="51">
                  <c:v>2014</c:v>
                </c:pt>
                <c:pt idx="52">
                  <c:v>2015</c:v>
                </c:pt>
                <c:pt idx="53">
                  <c:v>2016</c:v>
                </c:pt>
                <c:pt idx="54">
                  <c:v>2017</c:v>
                </c:pt>
                <c:pt idx="55">
                  <c:v>2018</c:v>
                </c:pt>
                <c:pt idx="56">
                  <c:v>2019</c:v>
                </c:pt>
                <c:pt idx="57">
                  <c:v>2020</c:v>
                </c:pt>
                <c:pt idx="58">
                  <c:v>2021</c:v>
                </c:pt>
              </c:numCache>
            </c:numRef>
          </c:xVal>
          <c:yVal>
            <c:numRef>
              <c:f>'Folk- och garantipension'!$M$6:$M$64</c:f>
              <c:numCache>
                <c:formatCode>0</c:formatCode>
                <c:ptCount val="59"/>
                <c:pt idx="0">
                  <c:v>2677.5000000000005</c:v>
                </c:pt>
                <c:pt idx="1">
                  <c:v>2677.5000000000005</c:v>
                </c:pt>
                <c:pt idx="2">
                  <c:v>2677.5000000000005</c:v>
                </c:pt>
                <c:pt idx="3">
                  <c:v>2677.5000000000005</c:v>
                </c:pt>
                <c:pt idx="4">
                  <c:v>2677.5000000000005</c:v>
                </c:pt>
                <c:pt idx="5">
                  <c:v>2776.6666666666665</c:v>
                </c:pt>
                <c:pt idx="6">
                  <c:v>2895.6666666666665</c:v>
                </c:pt>
                <c:pt idx="7">
                  <c:v>3014.6666666666665</c:v>
                </c:pt>
                <c:pt idx="8">
                  <c:v>3133.6666666666665</c:v>
                </c:pt>
                <c:pt idx="9">
                  <c:v>3252.6666666666665</c:v>
                </c:pt>
                <c:pt idx="10">
                  <c:v>3371.6666666666665</c:v>
                </c:pt>
                <c:pt idx="11">
                  <c:v>3490.6666666666661</c:v>
                </c:pt>
                <c:pt idx="12">
                  <c:v>3907.1666666666665</c:v>
                </c:pt>
                <c:pt idx="13">
                  <c:v>4065.8333333333326</c:v>
                </c:pt>
                <c:pt idx="14">
                  <c:v>4224.5</c:v>
                </c:pt>
                <c:pt idx="15">
                  <c:v>4383.166666666667</c:v>
                </c:pt>
                <c:pt idx="16">
                  <c:v>4541.833333333333</c:v>
                </c:pt>
                <c:pt idx="17">
                  <c:v>4700.5</c:v>
                </c:pt>
                <c:pt idx="18">
                  <c:v>4859.166666666667</c:v>
                </c:pt>
                <c:pt idx="19">
                  <c:v>4938.5000000000009</c:v>
                </c:pt>
                <c:pt idx="20">
                  <c:v>4938.5000000000009</c:v>
                </c:pt>
                <c:pt idx="21">
                  <c:v>5017.8333333333339</c:v>
                </c:pt>
                <c:pt idx="22">
                  <c:v>5017.8333333333339</c:v>
                </c:pt>
                <c:pt idx="23">
                  <c:v>5017.8333333333339</c:v>
                </c:pt>
                <c:pt idx="24">
                  <c:v>5017.8333333333339</c:v>
                </c:pt>
                <c:pt idx="25">
                  <c:v>5017.8333333333339</c:v>
                </c:pt>
                <c:pt idx="26">
                  <c:v>5017.8333333333339</c:v>
                </c:pt>
                <c:pt idx="27">
                  <c:v>5097.166666666667</c:v>
                </c:pt>
                <c:pt idx="28">
                  <c:v>5255.8333333333339</c:v>
                </c:pt>
                <c:pt idx="29">
                  <c:v>5255.8333333333339</c:v>
                </c:pt>
                <c:pt idx="30">
                  <c:v>5255.8333333333339</c:v>
                </c:pt>
                <c:pt idx="31">
                  <c:v>5255.8333333333339</c:v>
                </c:pt>
                <c:pt idx="32">
                  <c:v>5255.8333333333339</c:v>
                </c:pt>
                <c:pt idx="33">
                  <c:v>5315.3333333333339</c:v>
                </c:pt>
                <c:pt idx="34">
                  <c:v>5315.3333333333339</c:v>
                </c:pt>
                <c:pt idx="35">
                  <c:v>5315.3333333333339</c:v>
                </c:pt>
                <c:pt idx="36">
                  <c:v>5370.8666666666668</c:v>
                </c:pt>
                <c:pt idx="37">
                  <c:v>5370.8666666666668</c:v>
                </c:pt>
                <c:pt idx="38">
                  <c:v>5370.8666666666668</c:v>
                </c:pt>
                <c:pt idx="39">
                  <c:v>5370.8666666666668</c:v>
                </c:pt>
                <c:pt idx="40">
                  <c:v>5811.8747166666662</c:v>
                </c:pt>
                <c:pt idx="41">
                  <c:v>5793.0608166666671</c:v>
                </c:pt>
                <c:pt idx="42">
                  <c:v>5864.5421333333334</c:v>
                </c:pt>
                <c:pt idx="43">
                  <c:v>5913.4273333333331</c:v>
                </c:pt>
                <c:pt idx="44">
                  <c:v>5915.9957499999991</c:v>
                </c:pt>
                <c:pt idx="45">
                  <c:v>5921.6462666666666</c:v>
                </c:pt>
                <c:pt idx="46">
                  <c:v>6221.3580799999991</c:v>
                </c:pt>
                <c:pt idx="47">
                  <c:v>6325.3475786666668</c:v>
                </c:pt>
                <c:pt idx="48">
                  <c:v>6500.4384666666665</c:v>
                </c:pt>
                <c:pt idx="49">
                  <c:v>6498.7962666666672</c:v>
                </c:pt>
                <c:pt idx="50">
                  <c:v>6539.8369866666662</c:v>
                </c:pt>
                <c:pt idx="51">
                  <c:v>6647.597436666666</c:v>
                </c:pt>
                <c:pt idx="52">
                  <c:v>6643.9697216666673</c:v>
                </c:pt>
                <c:pt idx="53">
                  <c:v>6781.7270966666665</c:v>
                </c:pt>
                <c:pt idx="54">
                  <c:v>6781.2567293333332</c:v>
                </c:pt>
                <c:pt idx="55">
                  <c:v>6781.2567293333332</c:v>
                </c:pt>
                <c:pt idx="56">
                  <c:v>6787.5270376666667</c:v>
                </c:pt>
                <c:pt idx="57">
                  <c:v>6939.2128057466662</c:v>
                </c:pt>
                <c:pt idx="58">
                  <c:v>6939.4605609700002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9F-49AF-BC7F-3DF96C5F2496}"/>
            </c:ext>
          </c:extLst>
        </c:ser>
        <c:ser>
          <c:idx val="1"/>
          <c:order val="1"/>
          <c:tx>
            <c:strRef>
              <c:f>'Folk- och garantipension'!$L$5</c:f>
              <c:strCache>
                <c:ptCount val="1"/>
                <c:pt idx="0">
                  <c:v>Ogift</c:v>
                </c:pt>
              </c:strCache>
            </c:strRef>
          </c:tx>
          <c:spPr>
            <a:ln w="1905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'Folk- och garantipension'!$A$6:$A$64</c:f>
              <c:numCache>
                <c:formatCode>General</c:formatCode>
                <c:ptCount val="59"/>
                <c:pt idx="0">
                  <c:v>1963</c:v>
                </c:pt>
                <c:pt idx="1">
                  <c:v>1964</c:v>
                </c:pt>
                <c:pt idx="2">
                  <c:v>1965</c:v>
                </c:pt>
                <c:pt idx="3">
                  <c:v>1966</c:v>
                </c:pt>
                <c:pt idx="4">
                  <c:v>1967</c:v>
                </c:pt>
                <c:pt idx="5">
                  <c:v>1968</c:v>
                </c:pt>
                <c:pt idx="6">
                  <c:v>1969</c:v>
                </c:pt>
                <c:pt idx="7">
                  <c:v>1970</c:v>
                </c:pt>
                <c:pt idx="8">
                  <c:v>1971</c:v>
                </c:pt>
                <c:pt idx="9">
                  <c:v>1972</c:v>
                </c:pt>
                <c:pt idx="10">
                  <c:v>1973</c:v>
                </c:pt>
                <c:pt idx="11">
                  <c:v>1974</c:v>
                </c:pt>
                <c:pt idx="12">
                  <c:v>1975</c:v>
                </c:pt>
                <c:pt idx="13">
                  <c:v>1976</c:v>
                </c:pt>
                <c:pt idx="14">
                  <c:v>1977</c:v>
                </c:pt>
                <c:pt idx="15">
                  <c:v>1978</c:v>
                </c:pt>
                <c:pt idx="16">
                  <c:v>1979</c:v>
                </c:pt>
                <c:pt idx="17">
                  <c:v>1980</c:v>
                </c:pt>
                <c:pt idx="18">
                  <c:v>1981</c:v>
                </c:pt>
                <c:pt idx="19">
                  <c:v>1982</c:v>
                </c:pt>
                <c:pt idx="20">
                  <c:v>1983</c:v>
                </c:pt>
                <c:pt idx="21">
                  <c:v>1984</c:v>
                </c:pt>
                <c:pt idx="22">
                  <c:v>1985</c:v>
                </c:pt>
                <c:pt idx="23">
                  <c:v>1986</c:v>
                </c:pt>
                <c:pt idx="24">
                  <c:v>1987</c:v>
                </c:pt>
                <c:pt idx="25">
                  <c:v>1988</c:v>
                </c:pt>
                <c:pt idx="26">
                  <c:v>1989</c:v>
                </c:pt>
                <c:pt idx="27">
                  <c:v>1990</c:v>
                </c:pt>
                <c:pt idx="28">
                  <c:v>1991</c:v>
                </c:pt>
                <c:pt idx="29">
                  <c:v>1992</c:v>
                </c:pt>
                <c:pt idx="30">
                  <c:v>1993</c:v>
                </c:pt>
                <c:pt idx="31">
                  <c:v>1994</c:v>
                </c:pt>
                <c:pt idx="32">
                  <c:v>1995</c:v>
                </c:pt>
                <c:pt idx="33">
                  <c:v>1996</c:v>
                </c:pt>
                <c:pt idx="34">
                  <c:v>1997</c:v>
                </c:pt>
                <c:pt idx="35">
                  <c:v>1998</c:v>
                </c:pt>
                <c:pt idx="36">
                  <c:v>1999</c:v>
                </c:pt>
                <c:pt idx="37">
                  <c:v>2000</c:v>
                </c:pt>
                <c:pt idx="38">
                  <c:v>2001</c:v>
                </c:pt>
                <c:pt idx="39">
                  <c:v>2002</c:v>
                </c:pt>
                <c:pt idx="40">
                  <c:v>2003</c:v>
                </c:pt>
                <c:pt idx="41">
                  <c:v>2004</c:v>
                </c:pt>
                <c:pt idx="42">
                  <c:v>2005</c:v>
                </c:pt>
                <c:pt idx="43">
                  <c:v>2006</c:v>
                </c:pt>
                <c:pt idx="44">
                  <c:v>2007</c:v>
                </c:pt>
                <c:pt idx="45">
                  <c:v>2008</c:v>
                </c:pt>
                <c:pt idx="46">
                  <c:v>2009</c:v>
                </c:pt>
                <c:pt idx="47">
                  <c:v>2010</c:v>
                </c:pt>
                <c:pt idx="48">
                  <c:v>2011</c:v>
                </c:pt>
                <c:pt idx="49">
                  <c:v>2012</c:v>
                </c:pt>
                <c:pt idx="50">
                  <c:v>2013</c:v>
                </c:pt>
                <c:pt idx="51">
                  <c:v>2014</c:v>
                </c:pt>
                <c:pt idx="52">
                  <c:v>2015</c:v>
                </c:pt>
                <c:pt idx="53">
                  <c:v>2016</c:v>
                </c:pt>
                <c:pt idx="54">
                  <c:v>2017</c:v>
                </c:pt>
                <c:pt idx="55">
                  <c:v>2018</c:v>
                </c:pt>
                <c:pt idx="56">
                  <c:v>2019</c:v>
                </c:pt>
                <c:pt idx="57">
                  <c:v>2020</c:v>
                </c:pt>
                <c:pt idx="58">
                  <c:v>2021</c:v>
                </c:pt>
              </c:numCache>
            </c:numRef>
          </c:xVal>
          <c:yVal>
            <c:numRef>
              <c:f>'Folk- och garantipension'!$N$6:$N$64</c:f>
              <c:numCache>
                <c:formatCode>0</c:formatCode>
                <c:ptCount val="59"/>
                <c:pt idx="0">
                  <c:v>3570</c:v>
                </c:pt>
                <c:pt idx="1">
                  <c:v>3570</c:v>
                </c:pt>
                <c:pt idx="2">
                  <c:v>3570</c:v>
                </c:pt>
                <c:pt idx="3">
                  <c:v>3570</c:v>
                </c:pt>
                <c:pt idx="4">
                  <c:v>3570</c:v>
                </c:pt>
                <c:pt idx="5">
                  <c:v>3570</c:v>
                </c:pt>
                <c:pt idx="6">
                  <c:v>3689</c:v>
                </c:pt>
                <c:pt idx="7">
                  <c:v>3808</c:v>
                </c:pt>
                <c:pt idx="8">
                  <c:v>3927</c:v>
                </c:pt>
                <c:pt idx="9">
                  <c:v>4046</c:v>
                </c:pt>
                <c:pt idx="10">
                  <c:v>4165</c:v>
                </c:pt>
                <c:pt idx="11">
                  <c:v>4284</c:v>
                </c:pt>
                <c:pt idx="12">
                  <c:v>4601.333333333333</c:v>
                </c:pt>
                <c:pt idx="13">
                  <c:v>4760</c:v>
                </c:pt>
                <c:pt idx="14">
                  <c:v>4918.666666666667</c:v>
                </c:pt>
                <c:pt idx="15">
                  <c:v>5077.333333333333</c:v>
                </c:pt>
                <c:pt idx="16">
                  <c:v>5235.9999999999991</c:v>
                </c:pt>
                <c:pt idx="17">
                  <c:v>5394.6666666666661</c:v>
                </c:pt>
                <c:pt idx="18">
                  <c:v>5553.333333333333</c:v>
                </c:pt>
                <c:pt idx="19">
                  <c:v>5632.666666666667</c:v>
                </c:pt>
                <c:pt idx="20">
                  <c:v>5632.666666666667</c:v>
                </c:pt>
                <c:pt idx="21">
                  <c:v>5712</c:v>
                </c:pt>
                <c:pt idx="22">
                  <c:v>5712</c:v>
                </c:pt>
                <c:pt idx="23">
                  <c:v>5712</c:v>
                </c:pt>
                <c:pt idx="24">
                  <c:v>5712</c:v>
                </c:pt>
                <c:pt idx="25">
                  <c:v>5712</c:v>
                </c:pt>
                <c:pt idx="26">
                  <c:v>5712</c:v>
                </c:pt>
                <c:pt idx="27">
                  <c:v>5791.333333333333</c:v>
                </c:pt>
                <c:pt idx="28">
                  <c:v>5950</c:v>
                </c:pt>
                <c:pt idx="29">
                  <c:v>5950</c:v>
                </c:pt>
                <c:pt idx="30">
                  <c:v>5950</c:v>
                </c:pt>
                <c:pt idx="31">
                  <c:v>5950</c:v>
                </c:pt>
                <c:pt idx="32">
                  <c:v>5950</c:v>
                </c:pt>
                <c:pt idx="33">
                  <c:v>6009.5</c:v>
                </c:pt>
                <c:pt idx="34">
                  <c:v>6009.5</c:v>
                </c:pt>
                <c:pt idx="35">
                  <c:v>6009.5</c:v>
                </c:pt>
                <c:pt idx="36">
                  <c:v>6065.0333333333328</c:v>
                </c:pt>
                <c:pt idx="37">
                  <c:v>6065.0333333333328</c:v>
                </c:pt>
                <c:pt idx="38">
                  <c:v>6065.0333333333328</c:v>
                </c:pt>
                <c:pt idx="39">
                  <c:v>6065.0333333333328</c:v>
                </c:pt>
                <c:pt idx="40">
                  <c:v>6496.7086099999988</c:v>
                </c:pt>
                <c:pt idx="41">
                  <c:v>6475.4131633333336</c:v>
                </c:pt>
                <c:pt idx="42">
                  <c:v>6546.2376000000004</c:v>
                </c:pt>
                <c:pt idx="43">
                  <c:v>6595.1228000000001</c:v>
                </c:pt>
                <c:pt idx="44">
                  <c:v>6598.0561499999994</c:v>
                </c:pt>
                <c:pt idx="45">
                  <c:v>6604.5095199999996</c:v>
                </c:pt>
                <c:pt idx="46">
                  <c:v>6846.1239466666666</c:v>
                </c:pt>
                <c:pt idx="47">
                  <c:v>6949.748512000001</c:v>
                </c:pt>
                <c:pt idx="48">
                  <c:v>7153.7147499999992</c:v>
                </c:pt>
                <c:pt idx="49">
                  <c:v>7151.6620000000003</c:v>
                </c:pt>
                <c:pt idx="50">
                  <c:v>7194.5301236666664</c:v>
                </c:pt>
                <c:pt idx="51">
                  <c:v>7302.6883509999998</c:v>
                </c:pt>
                <c:pt idx="52">
                  <c:v>7298.0109965000001</c:v>
                </c:pt>
                <c:pt idx="53">
                  <c:v>7474.1233209999991</c:v>
                </c:pt>
                <c:pt idx="54">
                  <c:v>7473.5159211999999</c:v>
                </c:pt>
                <c:pt idx="55">
                  <c:v>7473.5159211999999</c:v>
                </c:pt>
                <c:pt idx="56">
                  <c:v>7481.6560566999988</c:v>
                </c:pt>
                <c:pt idx="57">
                  <c:v>7632.7317474800002</c:v>
                </c:pt>
                <c:pt idx="58">
                  <c:v>7633.0472890700003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9F-49AF-BC7F-3DF96C5F2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4520111"/>
        <c:axId val="904520527"/>
      </c:scatterChart>
      <c:valAx>
        <c:axId val="904520111"/>
        <c:scaling>
          <c:orientation val="minMax"/>
          <c:max val="2022"/>
          <c:min val="196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04520527"/>
        <c:crosses val="autoZero"/>
        <c:crossBetween val="midCat"/>
      </c:valAx>
      <c:valAx>
        <c:axId val="904520527"/>
        <c:scaling>
          <c:orientation val="minMax"/>
          <c:max val="800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Pension per månad, dagens prisläge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045201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'Omnämn fattigpensionär Retrieve'!$A$11:$A$41</c:f>
              <c:numCache>
                <c:formatCode>General</c:formatCode>
                <c:ptCount val="31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</c:numCache>
            </c:numRef>
          </c:xVal>
          <c:yVal>
            <c:numRef>
              <c:f>'Omnämn fattigpensionär Retrieve'!$D$11:$D$41</c:f>
              <c:numCache>
                <c:formatCode>General</c:formatCode>
                <c:ptCount val="31"/>
                <c:pt idx="0">
                  <c:v>6.4308681672025723E-3</c:v>
                </c:pt>
                <c:pt idx="1">
                  <c:v>3.5812672176308541E-2</c:v>
                </c:pt>
                <c:pt idx="2">
                  <c:v>4.9900199600798403E-3</c:v>
                </c:pt>
                <c:pt idx="3">
                  <c:v>6.8241469816272965E-3</c:v>
                </c:pt>
                <c:pt idx="4">
                  <c:v>6.0769750168804858E-3</c:v>
                </c:pt>
                <c:pt idx="5">
                  <c:v>1.0171646535282899E-2</c:v>
                </c:pt>
                <c:pt idx="6">
                  <c:v>1.6393442622950821E-2</c:v>
                </c:pt>
                <c:pt idx="7">
                  <c:v>9.766855702583491E-3</c:v>
                </c:pt>
                <c:pt idx="8">
                  <c:v>1.3193925815285038E-2</c:v>
                </c:pt>
                <c:pt idx="9">
                  <c:v>1.9943308362016604E-2</c:v>
                </c:pt>
                <c:pt idx="10">
                  <c:v>1.0405736271423575E-2</c:v>
                </c:pt>
                <c:pt idx="11">
                  <c:v>1.0234205864987207E-2</c:v>
                </c:pt>
                <c:pt idx="12">
                  <c:v>6.1168113654301503E-3</c:v>
                </c:pt>
                <c:pt idx="13">
                  <c:v>8.4920438618187807E-3</c:v>
                </c:pt>
                <c:pt idx="14">
                  <c:v>7.5420469115317895E-3</c:v>
                </c:pt>
                <c:pt idx="15">
                  <c:v>1.371818746120422E-2</c:v>
                </c:pt>
                <c:pt idx="16">
                  <c:v>1.8812189054726369E-2</c:v>
                </c:pt>
                <c:pt idx="17">
                  <c:v>1.4427485033169731E-2</c:v>
                </c:pt>
                <c:pt idx="18">
                  <c:v>7.2370701078425378E-3</c:v>
                </c:pt>
                <c:pt idx="19">
                  <c:v>7.68359876217073E-3</c:v>
                </c:pt>
                <c:pt idx="20">
                  <c:v>1.0394854920729883E-2</c:v>
                </c:pt>
                <c:pt idx="21">
                  <c:v>1.0190938876963054E-2</c:v>
                </c:pt>
                <c:pt idx="22">
                  <c:v>1.4106186479989879E-2</c:v>
                </c:pt>
                <c:pt idx="23">
                  <c:v>2.0370829125140537E-2</c:v>
                </c:pt>
                <c:pt idx="24">
                  <c:v>2.8325928598813738E-2</c:v>
                </c:pt>
                <c:pt idx="25">
                  <c:v>3.6169665809768638E-2</c:v>
                </c:pt>
                <c:pt idx="26">
                  <c:v>3.862528243548579E-2</c:v>
                </c:pt>
                <c:pt idx="27">
                  <c:v>5.0947605854806677E-2</c:v>
                </c:pt>
                <c:pt idx="28">
                  <c:v>4.4831955590418152E-2</c:v>
                </c:pt>
                <c:pt idx="29">
                  <c:v>3.3124952351909737E-2</c:v>
                </c:pt>
                <c:pt idx="30">
                  <c:v>3.882041239488538E-2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A3E-4AFA-8F70-0D8D5D6D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9962584"/>
        <c:axId val="649960944"/>
      </c:scatterChart>
      <c:valAx>
        <c:axId val="649962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49960944"/>
        <c:crosses val="autoZero"/>
        <c:crossBetween val="midCat"/>
      </c:valAx>
      <c:valAx>
        <c:axId val="64996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49962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('Omnämn fattigpensionär Retrieve'!$E$15,'Omnämn fattigpensionär Retrieve'!$E$20,'Omnämn fattigpensionär Retrieve'!$E$25,'Omnämn fattigpensionär Retrieve'!$E$30,'Omnämn fattigpensionär Retrieve'!$E$35,'Omnämn fattigpensionär Retrieve'!$E$41)</c:f>
              <c:numCache>
                <c:formatCode>General</c:formatCode>
                <c:ptCount val="6"/>
                <c:pt idx="0">
                  <c:v>1.2026936460419748E-2</c:v>
                </c:pt>
                <c:pt idx="1">
                  <c:v>1.389383580762377E-2</c:v>
                </c:pt>
                <c:pt idx="2">
                  <c:v>8.5581688550383003E-3</c:v>
                </c:pt>
                <c:pt idx="3">
                  <c:v>1.2375706083822718E-2</c:v>
                </c:pt>
                <c:pt idx="4">
                  <c:v>1.6677747600327419E-2</c:v>
                </c:pt>
                <c:pt idx="5">
                  <c:v>4.0419979072879066E-2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33-4C79-984A-38CACAC8D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0899728"/>
        <c:axId val="700893168"/>
      </c:barChart>
      <c:catAx>
        <c:axId val="7008997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00893168"/>
        <c:crosses val="autoZero"/>
        <c:auto val="1"/>
        <c:lblAlgn val="ctr"/>
        <c:lblOffset val="100"/>
        <c:noMultiLvlLbl val="0"/>
      </c:catAx>
      <c:valAx>
        <c:axId val="70089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0089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61</xdr:row>
      <xdr:rowOff>76200</xdr:rowOff>
    </xdr:from>
    <xdr:to>
      <xdr:col>4</xdr:col>
      <xdr:colOff>1143000</xdr:colOff>
      <xdr:row>82</xdr:row>
      <xdr:rowOff>38100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864EF4D-73B2-4D7B-8E21-7EF06C29FE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333374</xdr:colOff>
      <xdr:row>85</xdr:row>
      <xdr:rowOff>9525</xdr:rowOff>
    </xdr:from>
    <xdr:to>
      <xdr:col>4</xdr:col>
      <xdr:colOff>1123950</xdr:colOff>
      <xdr:row>104</xdr:row>
      <xdr:rowOff>95250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7E110245-BEA5-4911-AD75-E5D8834856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52386</xdr:colOff>
      <xdr:row>42</xdr:row>
      <xdr:rowOff>66675</xdr:rowOff>
    </xdr:from>
    <xdr:to>
      <xdr:col>4</xdr:col>
      <xdr:colOff>1133475</xdr:colOff>
      <xdr:row>60</xdr:row>
      <xdr:rowOff>28575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FFED81E-E891-404D-AA0C-88C43169D0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200026</xdr:colOff>
      <xdr:row>42</xdr:row>
      <xdr:rowOff>133350</xdr:rowOff>
    </xdr:from>
    <xdr:to>
      <xdr:col>17</xdr:col>
      <xdr:colOff>742950</xdr:colOff>
      <xdr:row>63</xdr:row>
      <xdr:rowOff>47625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655C1AEE-AD39-4450-ADF9-472A5DA4D6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533400</xdr:colOff>
      <xdr:row>42</xdr:row>
      <xdr:rowOff>47625</xdr:rowOff>
    </xdr:from>
    <xdr:to>
      <xdr:col>24</xdr:col>
      <xdr:colOff>19050</xdr:colOff>
      <xdr:row>70</xdr:row>
      <xdr:rowOff>104775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CB916021-8DD6-4C48-924A-52BC77303A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914400</xdr:colOff>
      <xdr:row>43</xdr:row>
      <xdr:rowOff>66675</xdr:rowOff>
    </xdr:from>
    <xdr:to>
      <xdr:col>12</xdr:col>
      <xdr:colOff>476250</xdr:colOff>
      <xdr:row>64</xdr:row>
      <xdr:rowOff>28575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4C9364D8-51A5-4983-B007-BC189A145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0.38765</cdr:x>
      <cdr:y>0.69688</cdr:y>
    </cdr:from>
    <cdr:to>
      <cdr:x>0.63293</cdr:x>
      <cdr:y>0.78754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16AABECF-7142-4AF8-89A3-FBCCEBF1CE1E}"/>
            </a:ext>
          </a:extLst>
        </cdr:cNvPr>
        <cdr:cNvSpPr txBox="1"/>
      </cdr:nvSpPr>
      <cdr:spPr>
        <a:xfrm xmlns:a="http://schemas.openxmlformats.org/drawingml/2006/main">
          <a:off x="2152650" y="2343150"/>
          <a:ext cx="136207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100"/>
            <a:t>varav utlandsfödda</a:t>
          </a:r>
        </a:p>
      </cdr:txBody>
    </cdr:sp>
  </cdr:relSizeAnchor>
  <cdr:relSizeAnchor xmlns:cdr="http://schemas.openxmlformats.org/drawingml/2006/chartDrawing">
    <cdr:from>
      <cdr:x>0.494</cdr:x>
      <cdr:y>0.75921</cdr:y>
    </cdr:from>
    <cdr:to>
      <cdr:x>0.52316</cdr:x>
      <cdr:y>0.8272</cdr:y>
    </cdr:to>
    <cdr:cxnSp macro="">
      <cdr:nvCxnSpPr>
        <cdr:cNvPr id="4" name="Rak pilkoppling 3">
          <a:extLst xmlns:a="http://schemas.openxmlformats.org/drawingml/2006/main">
            <a:ext uri="{FF2B5EF4-FFF2-40B4-BE49-F238E27FC236}">
              <a16:creationId xmlns:a16="http://schemas.microsoft.com/office/drawing/2014/main" id="{E9F3472E-C301-4F57-9239-2C94B266F496}"/>
            </a:ext>
          </a:extLst>
        </cdr:cNvPr>
        <cdr:cNvCxnSpPr/>
      </cdr:nvCxnSpPr>
      <cdr:spPr>
        <a:xfrm xmlns:a="http://schemas.openxmlformats.org/drawingml/2006/main">
          <a:off x="2743201" y="2552700"/>
          <a:ext cx="161924" cy="2286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0.60351</cdr:x>
      <cdr:y>0.23512</cdr:y>
    </cdr:from>
    <cdr:to>
      <cdr:x>0.91494</cdr:x>
      <cdr:y>0.32578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16AABECF-7142-4AF8-89A3-FBCCEBF1CE1E}"/>
            </a:ext>
          </a:extLst>
        </cdr:cNvPr>
        <cdr:cNvSpPr txBox="1"/>
      </cdr:nvSpPr>
      <cdr:spPr>
        <a:xfrm xmlns:a="http://schemas.openxmlformats.org/drawingml/2006/main">
          <a:off x="2500566" y="790562"/>
          <a:ext cx="1290384" cy="3048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100"/>
            <a:t>Födda utomlands</a:t>
          </a:r>
        </a:p>
      </cdr:txBody>
    </cdr:sp>
  </cdr:relSizeAnchor>
  <cdr:relSizeAnchor xmlns:cdr="http://schemas.openxmlformats.org/drawingml/2006/chartDrawing">
    <cdr:from>
      <cdr:x>0.4616</cdr:x>
      <cdr:y>0.52786</cdr:y>
    </cdr:from>
    <cdr:to>
      <cdr:x>0.70688</cdr:x>
      <cdr:y>0.61852</cdr:y>
    </cdr:to>
    <cdr:sp macro="" textlink="">
      <cdr:nvSpPr>
        <cdr:cNvPr id="5" name="textruta 1">
          <a:extLst xmlns:a="http://schemas.openxmlformats.org/drawingml/2006/main">
            <a:ext uri="{FF2B5EF4-FFF2-40B4-BE49-F238E27FC236}">
              <a16:creationId xmlns:a16="http://schemas.microsoft.com/office/drawing/2014/main" id="{5E151ECC-7B76-4AB6-BB61-1B6BBB9F8034}"/>
            </a:ext>
          </a:extLst>
        </cdr:cNvPr>
        <cdr:cNvSpPr txBox="1"/>
      </cdr:nvSpPr>
      <cdr:spPr>
        <a:xfrm xmlns:a="http://schemas.openxmlformats.org/drawingml/2006/main">
          <a:off x="2176391" y="1774825"/>
          <a:ext cx="1156465" cy="3048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v-SE" sz="1100"/>
            <a:t>Födda i Sverige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72</xdr:row>
      <xdr:rowOff>76199</xdr:rowOff>
    </xdr:from>
    <xdr:to>
      <xdr:col>11</xdr:col>
      <xdr:colOff>123825</xdr:colOff>
      <xdr:row>94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ABEB1D0-B54F-489C-AC64-433A11E9A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0.44669</cdr:x>
      <cdr:y>0.22472</cdr:y>
    </cdr:from>
    <cdr:to>
      <cdr:x>0.60054</cdr:x>
      <cdr:y>0.28989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35EF2D06-62EE-4574-8E8E-E5B03E4E7676}"/>
            </a:ext>
          </a:extLst>
        </cdr:cNvPr>
        <cdr:cNvSpPr txBox="1"/>
      </cdr:nvSpPr>
      <cdr:spPr>
        <a:xfrm xmlns:a="http://schemas.openxmlformats.org/drawingml/2006/main">
          <a:off x="3152776" y="952501"/>
          <a:ext cx="10858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100"/>
            <a:t>Ensamstående</a:t>
          </a:r>
        </a:p>
      </cdr:txBody>
    </cdr:sp>
  </cdr:relSizeAnchor>
  <cdr:relSizeAnchor xmlns:cdr="http://schemas.openxmlformats.org/drawingml/2006/chartDrawing">
    <cdr:from>
      <cdr:x>0.67656</cdr:x>
      <cdr:y>0.32434</cdr:y>
    </cdr:from>
    <cdr:to>
      <cdr:x>0.75079</cdr:x>
      <cdr:y>0.38951</cdr:y>
    </cdr:to>
    <cdr:sp macro="" textlink="">
      <cdr:nvSpPr>
        <cdr:cNvPr id="3" name="textruta 1">
          <a:extLst xmlns:a="http://schemas.openxmlformats.org/drawingml/2006/main">
            <a:ext uri="{FF2B5EF4-FFF2-40B4-BE49-F238E27FC236}">
              <a16:creationId xmlns:a16="http://schemas.microsoft.com/office/drawing/2014/main" id="{CC3EB177-92D4-4A65-89C7-1D66B5CC1444}"/>
            </a:ext>
          </a:extLst>
        </cdr:cNvPr>
        <cdr:cNvSpPr txBox="1"/>
      </cdr:nvSpPr>
      <cdr:spPr>
        <a:xfrm xmlns:a="http://schemas.openxmlformats.org/drawingml/2006/main">
          <a:off x="4775200" y="1374775"/>
          <a:ext cx="5238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v-SE" sz="1100"/>
            <a:t>Gift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109537</xdr:colOff>
      <xdr:row>6</xdr:row>
      <xdr:rowOff>57150</xdr:rowOff>
    </xdr:from>
    <xdr:to>
      <xdr:col>16</xdr:col>
      <xdr:colOff>414337</xdr:colOff>
      <xdr:row>20</xdr:row>
      <xdr:rowOff>133350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E1828B3-3078-40FD-B87A-074B3121E3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366712</xdr:colOff>
      <xdr:row>24</xdr:row>
      <xdr:rowOff>133350</xdr:rowOff>
    </xdr:from>
    <xdr:to>
      <xdr:col>17</xdr:col>
      <xdr:colOff>61912</xdr:colOff>
      <xdr:row>39</xdr:row>
      <xdr:rowOff>19050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30DD0695-7116-4B5C-9E11-F9C70EEA9F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2"/>
  <sheetViews>
    <sheetView tabSelected="1" workbookViewId="0">
      <selection activeCell="F43" sqref="F43"/>
    </sheetView>
  </sheetViews>
  <sheetFormatPr defaultColWidth="11.42578125" defaultRowHeight="12.75" x14ac:dyDescent="0.2"/>
  <cols>
    <col min="1" max="1" width="5" bestFit="1" customWidth="1"/>
    <col min="2" max="2" width="12.85546875" bestFit="1" customWidth="1"/>
    <col min="3" max="3" width="17.7109375" customWidth="1"/>
    <col min="4" max="4" width="18" customWidth="1"/>
    <col min="5" max="5" width="19.7109375" customWidth="1"/>
    <col min="6" max="6" width="21.28515625" customWidth="1"/>
    <col min="7" max="7" width="18" customWidth="1"/>
    <col min="8" max="8" width="10.140625" customWidth="1"/>
    <col min="9" max="9" width="15.42578125" customWidth="1"/>
    <col min="10" max="10" width="14.42578125" customWidth="1"/>
    <col min="12" max="12" width="7.85546875" customWidth="1"/>
    <col min="13" max="13" width="14.140625" customWidth="1"/>
    <col min="15" max="15" width="8.5703125" customWidth="1"/>
    <col min="16" max="16" width="16.42578125" customWidth="1"/>
    <col min="17" max="17" width="15" customWidth="1"/>
    <col min="18" max="18" width="14.140625" customWidth="1"/>
    <col min="19" max="19" width="8.28515625" customWidth="1"/>
    <col min="20" max="20" width="13.28515625" customWidth="1"/>
    <col min="21" max="21" width="11.42578125" customWidth="1"/>
    <col min="22" max="22" width="10" customWidth="1"/>
    <col min="23" max="23" width="16.7109375" customWidth="1"/>
    <col min="24" max="24" width="17.7109375" customWidth="1"/>
    <col min="25" max="25" width="18.140625" customWidth="1"/>
    <col min="26" max="26" width="16.140625" customWidth="1"/>
    <col min="27" max="27" width="16.5703125" customWidth="1"/>
    <col min="28" max="28" width="10.5703125" customWidth="1"/>
    <col min="29" max="30" width="8.85546875" customWidth="1"/>
    <col min="31" max="31" width="18.5703125" customWidth="1"/>
    <col min="32" max="32" width="21.28515625" customWidth="1"/>
    <col min="33" max="33" width="19.5703125" customWidth="1"/>
    <col min="34" max="34" width="19.140625" customWidth="1"/>
    <col min="35" max="262" width="8.85546875" customWidth="1"/>
  </cols>
  <sheetData>
    <row r="1" spans="1:34" s="3" customFormat="1" ht="90" x14ac:dyDescent="0.25">
      <c r="A1" s="3" t="s">
        <v>0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  <c r="G1" s="3" t="s">
        <v>14</v>
      </c>
      <c r="I1" s="3" t="s">
        <v>15</v>
      </c>
      <c r="J1" s="3" t="s">
        <v>1</v>
      </c>
      <c r="K1" s="3" t="s">
        <v>2</v>
      </c>
      <c r="M1" s="3" t="s">
        <v>16</v>
      </c>
      <c r="N1" s="3" t="s">
        <v>3</v>
      </c>
      <c r="P1" s="3" t="s">
        <v>17</v>
      </c>
      <c r="Q1" s="3" t="s">
        <v>18</v>
      </c>
      <c r="R1" s="3" t="s">
        <v>4</v>
      </c>
      <c r="T1" s="3" t="s">
        <v>7</v>
      </c>
      <c r="U1" s="3" t="s">
        <v>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C1" s="16" t="s">
        <v>5</v>
      </c>
      <c r="AD1" s="12"/>
      <c r="AE1" s="3" t="s">
        <v>24</v>
      </c>
      <c r="AF1" s="3" t="s">
        <v>25</v>
      </c>
      <c r="AG1" s="3" t="s">
        <v>26</v>
      </c>
      <c r="AH1" s="3" t="s">
        <v>27</v>
      </c>
    </row>
    <row r="2" spans="1:34" x14ac:dyDescent="0.2">
      <c r="A2" s="4">
        <v>1980</v>
      </c>
      <c r="B2" s="1">
        <v>1358375</v>
      </c>
      <c r="C2" s="1"/>
      <c r="D2" s="1"/>
      <c r="E2" s="1"/>
      <c r="F2" s="1"/>
      <c r="G2" s="1">
        <v>29288.393190392933</v>
      </c>
      <c r="H2" s="1"/>
      <c r="I2" s="2"/>
      <c r="J2" s="2"/>
      <c r="M2" s="2"/>
      <c r="P2" s="1"/>
      <c r="Q2" s="1"/>
      <c r="R2" s="1"/>
      <c r="S2" s="1"/>
      <c r="T2" s="1"/>
      <c r="U2" s="1"/>
      <c r="V2" s="1"/>
      <c r="W2" s="1"/>
      <c r="X2" s="1">
        <v>17963.749645374595</v>
      </c>
      <c r="Y2" s="1"/>
      <c r="Z2" s="1">
        <v>18088.825238751077</v>
      </c>
      <c r="AA2" s="7">
        <f t="shared" ref="AA2:AA38" si="0">X2*AC$39/AC2</f>
        <v>57863.033982716108</v>
      </c>
      <c r="AB2" s="1"/>
      <c r="AC2">
        <v>100</v>
      </c>
      <c r="AE2" s="2">
        <v>0.92096215486526489</v>
      </c>
      <c r="AF2" s="2">
        <v>0.92136490345001221</v>
      </c>
      <c r="AG2" s="1">
        <v>1251012</v>
      </c>
      <c r="AH2" s="1">
        <v>1204399</v>
      </c>
    </row>
    <row r="3" spans="1:34" x14ac:dyDescent="0.2">
      <c r="A3" s="4">
        <v>1981</v>
      </c>
      <c r="B3" s="1">
        <v>1374852</v>
      </c>
      <c r="C3" s="1"/>
      <c r="D3" s="1"/>
      <c r="E3" s="1"/>
      <c r="F3" s="1"/>
      <c r="G3" s="1">
        <v>33624.01123902791</v>
      </c>
      <c r="H3" s="1"/>
      <c r="I3" s="2"/>
      <c r="J3" s="2"/>
      <c r="M3" s="2"/>
      <c r="P3" s="1"/>
      <c r="Q3" s="1"/>
      <c r="R3" s="1"/>
      <c r="S3" s="1"/>
      <c r="T3" s="1"/>
      <c r="U3" s="1"/>
      <c r="V3" s="1"/>
      <c r="W3" s="1"/>
      <c r="X3" s="1">
        <v>20669.491105121295</v>
      </c>
      <c r="Y3" s="1"/>
      <c r="Z3" s="1">
        <v>20814.118219411335</v>
      </c>
      <c r="AA3" s="7">
        <f t="shared" si="0"/>
        <v>59392.0586964373</v>
      </c>
      <c r="AB3" s="1"/>
      <c r="AC3">
        <v>112.1</v>
      </c>
      <c r="AE3" s="2">
        <v>0.91693145036697388</v>
      </c>
      <c r="AF3" s="2">
        <v>0.91717219352722168</v>
      </c>
      <c r="AG3" s="1">
        <v>1260645</v>
      </c>
      <c r="AH3" s="1">
        <v>1212453</v>
      </c>
    </row>
    <row r="4" spans="1:34" x14ac:dyDescent="0.2">
      <c r="A4" s="4">
        <v>1982</v>
      </c>
      <c r="B4" s="1">
        <v>1392821</v>
      </c>
      <c r="C4" s="1"/>
      <c r="D4" s="1"/>
      <c r="E4" s="1"/>
      <c r="F4" s="1"/>
      <c r="G4" s="1">
        <v>36915.37239889404</v>
      </c>
      <c r="H4" s="1"/>
      <c r="I4" s="2"/>
      <c r="J4" s="2"/>
      <c r="M4" s="2"/>
      <c r="P4" s="1"/>
      <c r="Q4" s="1"/>
      <c r="R4" s="1"/>
      <c r="S4" s="1"/>
      <c r="T4" s="1"/>
      <c r="U4" s="1"/>
      <c r="V4" s="1"/>
      <c r="W4" s="1"/>
      <c r="X4" s="1">
        <v>22937.31218904155</v>
      </c>
      <c r="Y4" s="1"/>
      <c r="Z4" s="1">
        <v>23123.320960851601</v>
      </c>
      <c r="AA4" s="7">
        <f t="shared" si="0"/>
        <v>60709.429985309558</v>
      </c>
      <c r="AB4" s="1"/>
      <c r="AC4">
        <v>121.7</v>
      </c>
      <c r="AE4" s="2">
        <v>0.91137772798538208</v>
      </c>
      <c r="AF4" s="2">
        <v>0.91157758235931396</v>
      </c>
      <c r="AG4" s="1">
        <v>1269386</v>
      </c>
      <c r="AH4" s="1">
        <v>1219369</v>
      </c>
    </row>
    <row r="5" spans="1:34" x14ac:dyDescent="0.2">
      <c r="A5" s="4">
        <v>1983</v>
      </c>
      <c r="B5" s="1">
        <v>1408085</v>
      </c>
      <c r="C5" s="1"/>
      <c r="D5" s="1"/>
      <c r="E5" s="1"/>
      <c r="F5" s="1"/>
      <c r="G5" s="1">
        <v>40168.612335192833</v>
      </c>
      <c r="H5" s="1"/>
      <c r="I5" s="2"/>
      <c r="J5" s="2"/>
      <c r="M5" s="2"/>
      <c r="P5" s="1"/>
      <c r="Q5" s="1"/>
      <c r="R5" s="1"/>
      <c r="S5" s="1"/>
      <c r="T5" s="1"/>
      <c r="U5" s="1"/>
      <c r="V5" s="1"/>
      <c r="W5" s="1"/>
      <c r="X5" s="1">
        <v>25231.794808795916</v>
      </c>
      <c r="Y5" s="1"/>
      <c r="Z5" s="1">
        <v>25382.262764103842</v>
      </c>
      <c r="AA5" s="7">
        <f t="shared" si="0"/>
        <v>61292.710602271894</v>
      </c>
      <c r="AB5" s="1"/>
      <c r="AC5">
        <v>132.6</v>
      </c>
      <c r="AE5" s="2">
        <v>0.91380774974822998</v>
      </c>
      <c r="AF5" s="2">
        <v>0.91408395767211914</v>
      </c>
      <c r="AG5" s="1">
        <v>1286719</v>
      </c>
      <c r="AH5" s="1">
        <v>1234368</v>
      </c>
    </row>
    <row r="6" spans="1:34" x14ac:dyDescent="0.2">
      <c r="A6" s="4">
        <v>1984</v>
      </c>
      <c r="B6" s="1">
        <v>1422973</v>
      </c>
      <c r="C6" s="1"/>
      <c r="D6" s="1"/>
      <c r="E6" s="1"/>
      <c r="F6" s="1"/>
      <c r="G6" s="1">
        <v>42852.070137662486</v>
      </c>
      <c r="H6" s="1"/>
      <c r="I6" s="2"/>
      <c r="J6" s="2"/>
      <c r="M6" s="2"/>
      <c r="P6" s="1"/>
      <c r="Q6" s="1"/>
      <c r="R6" s="1"/>
      <c r="S6" s="1"/>
      <c r="T6" s="1"/>
      <c r="U6" s="1"/>
      <c r="V6" s="1"/>
      <c r="W6" s="1"/>
      <c r="X6" s="1">
        <v>26397.473878282082</v>
      </c>
      <c r="Y6" s="1"/>
      <c r="Z6" s="1">
        <v>26558.282830500782</v>
      </c>
      <c r="AA6" s="7">
        <f t="shared" si="0"/>
        <v>59377.72563501008</v>
      </c>
      <c r="AB6" s="1"/>
      <c r="AC6">
        <v>143.19999999999999</v>
      </c>
      <c r="AE6" s="2">
        <v>0.91401171684265137</v>
      </c>
      <c r="AF6" s="2">
        <v>0.91435611248016357</v>
      </c>
      <c r="AG6" s="1">
        <v>1300614</v>
      </c>
      <c r="AH6" s="1">
        <v>1245908</v>
      </c>
    </row>
    <row r="7" spans="1:34" x14ac:dyDescent="0.2">
      <c r="A7" s="4">
        <v>1985</v>
      </c>
      <c r="B7" s="1">
        <v>1452683</v>
      </c>
      <c r="C7" s="1"/>
      <c r="D7" s="1"/>
      <c r="E7" s="1"/>
      <c r="F7" s="1"/>
      <c r="G7" s="1">
        <v>46724.399335574242</v>
      </c>
      <c r="H7" s="1"/>
      <c r="I7" s="2"/>
      <c r="J7" s="2"/>
      <c r="M7" s="2"/>
      <c r="P7" s="1"/>
      <c r="Q7" s="1"/>
      <c r="R7" s="1"/>
      <c r="S7" s="1"/>
      <c r="T7" s="1"/>
      <c r="U7" s="1"/>
      <c r="V7" s="1"/>
      <c r="W7" s="1"/>
      <c r="X7" s="1">
        <v>28277.766817438169</v>
      </c>
      <c r="Y7" s="1"/>
      <c r="Z7" s="1">
        <v>28439.919110067061</v>
      </c>
      <c r="AA7" s="7">
        <f t="shared" si="0"/>
        <v>59223.351557639849</v>
      </c>
      <c r="AB7" s="1"/>
      <c r="AC7">
        <v>153.80000000000001</v>
      </c>
      <c r="AE7" s="2">
        <v>0.90505015850067139</v>
      </c>
      <c r="AF7" s="2">
        <v>0.90540027618408203</v>
      </c>
      <c r="AG7" s="1">
        <v>1314751</v>
      </c>
      <c r="AH7" s="1">
        <v>1257046</v>
      </c>
    </row>
    <row r="8" spans="1:34" x14ac:dyDescent="0.2">
      <c r="A8" s="4">
        <v>1986</v>
      </c>
      <c r="B8" s="1">
        <v>1475710</v>
      </c>
      <c r="C8" s="1"/>
      <c r="D8" s="1"/>
      <c r="E8" s="1"/>
      <c r="F8" s="1"/>
      <c r="G8" s="1">
        <v>50589.37772326541</v>
      </c>
      <c r="H8" s="1"/>
      <c r="I8" s="2"/>
      <c r="J8" s="2"/>
      <c r="M8" s="2"/>
      <c r="P8" s="1"/>
      <c r="Q8" s="1"/>
      <c r="R8" s="1"/>
      <c r="S8" s="1"/>
      <c r="T8" s="1"/>
      <c r="U8" s="1"/>
      <c r="V8" s="1"/>
      <c r="W8" s="1"/>
      <c r="X8" s="1">
        <v>30319.585659414468</v>
      </c>
      <c r="Y8" s="1"/>
      <c r="Z8" s="1">
        <v>30476.700572155118</v>
      </c>
      <c r="AA8" s="7">
        <f t="shared" si="0"/>
        <v>60924.776898028656</v>
      </c>
      <c r="AB8" s="1"/>
      <c r="AC8">
        <v>160.30000000000001</v>
      </c>
      <c r="AE8" s="2">
        <v>0.89094942808151245</v>
      </c>
      <c r="AF8" s="2">
        <v>0.89141750335693359</v>
      </c>
      <c r="AG8" s="1">
        <v>1314783</v>
      </c>
      <c r="AH8" s="1">
        <v>1254844</v>
      </c>
    </row>
    <row r="9" spans="1:34" x14ac:dyDescent="0.2">
      <c r="A9" s="4">
        <v>1987</v>
      </c>
      <c r="B9" s="1">
        <v>1491634</v>
      </c>
      <c r="C9" s="1"/>
      <c r="D9" s="1"/>
      <c r="E9" s="1"/>
      <c r="F9" s="1"/>
      <c r="G9" s="1">
        <v>53326.393941141054</v>
      </c>
      <c r="H9" s="1"/>
      <c r="I9" s="2"/>
      <c r="J9" s="2"/>
      <c r="M9" s="2"/>
      <c r="P9" s="1"/>
      <c r="Q9" s="1"/>
      <c r="R9" s="1"/>
      <c r="S9" s="1"/>
      <c r="T9" s="1"/>
      <c r="U9" s="1"/>
      <c r="V9" s="1"/>
      <c r="W9" s="1"/>
      <c r="X9" s="1">
        <v>31581.668301667702</v>
      </c>
      <c r="Y9" s="1"/>
      <c r="Z9" s="1">
        <v>31755.37708081352</v>
      </c>
      <c r="AA9" s="7">
        <f t="shared" si="0"/>
        <v>60914.797464971154</v>
      </c>
      <c r="AB9" s="1"/>
      <c r="AC9">
        <v>167</v>
      </c>
      <c r="AE9" s="2">
        <v>0.88375836610794067</v>
      </c>
      <c r="AF9" s="2">
        <v>0.88427555561065674</v>
      </c>
      <c r="AG9" s="1">
        <v>1318244</v>
      </c>
      <c r="AH9" s="1">
        <v>1255123</v>
      </c>
    </row>
    <row r="10" spans="1:34" x14ac:dyDescent="0.2">
      <c r="A10" s="4">
        <v>1988</v>
      </c>
      <c r="B10" s="1">
        <v>1503025</v>
      </c>
      <c r="C10" s="1"/>
      <c r="D10" s="1"/>
      <c r="E10" s="1"/>
      <c r="F10" s="1"/>
      <c r="G10" s="1">
        <v>57448.12368390413</v>
      </c>
      <c r="H10" s="1"/>
      <c r="I10" s="2"/>
      <c r="J10" s="2"/>
      <c r="M10" s="2"/>
      <c r="P10" s="1"/>
      <c r="Q10" s="1"/>
      <c r="R10" s="1"/>
      <c r="S10" s="1"/>
      <c r="T10" s="1"/>
      <c r="U10" s="1"/>
      <c r="V10" s="1"/>
      <c r="W10" s="1"/>
      <c r="X10" s="1">
        <v>33457.999365444484</v>
      </c>
      <c r="Y10" s="1"/>
      <c r="Z10" s="1">
        <v>33674.422392282555</v>
      </c>
      <c r="AA10" s="7">
        <f t="shared" si="0"/>
        <v>60991.263019826394</v>
      </c>
      <c r="AB10" s="1"/>
      <c r="AC10">
        <v>176.7</v>
      </c>
      <c r="AE10" s="2">
        <v>0.87645715475082397</v>
      </c>
      <c r="AF10" s="2">
        <v>0.87671291828155518</v>
      </c>
      <c r="AG10" s="1">
        <v>1317337</v>
      </c>
      <c r="AH10" s="1">
        <v>1250119</v>
      </c>
    </row>
    <row r="11" spans="1:34" x14ac:dyDescent="0.2">
      <c r="A11" s="4">
        <v>1989</v>
      </c>
      <c r="B11" s="1">
        <v>1516084</v>
      </c>
      <c r="C11" s="1"/>
      <c r="D11" s="1"/>
      <c r="E11" s="1"/>
      <c r="F11" s="1"/>
      <c r="G11" s="1">
        <v>63533.957683083521</v>
      </c>
      <c r="H11" s="1"/>
      <c r="I11" s="2"/>
      <c r="J11" s="2"/>
      <c r="M11" s="2"/>
      <c r="P11" s="1"/>
      <c r="Q11" s="1"/>
      <c r="R11" s="1"/>
      <c r="S11" s="1"/>
      <c r="T11" s="1"/>
      <c r="U11" s="1"/>
      <c r="V11" s="1"/>
      <c r="W11" s="1"/>
      <c r="X11" s="1">
        <v>37490.057629321382</v>
      </c>
      <c r="Y11" s="1"/>
      <c r="Z11" s="1">
        <v>37774.608298613886</v>
      </c>
      <c r="AA11" s="7">
        <f t="shared" si="0"/>
        <v>64199.481461885756</v>
      </c>
      <c r="AB11" s="1"/>
      <c r="AC11">
        <v>188.1</v>
      </c>
      <c r="AE11" s="2">
        <v>0.85658246278762817</v>
      </c>
      <c r="AF11" s="2">
        <v>0.85675519704818726</v>
      </c>
      <c r="AG11" s="1">
        <v>1298651</v>
      </c>
      <c r="AH11" s="1">
        <v>1228557</v>
      </c>
    </row>
    <row r="12" spans="1:34" s="9" customFormat="1" x14ac:dyDescent="0.2">
      <c r="A12" s="6">
        <v>1990</v>
      </c>
      <c r="B12" s="7">
        <v>1524556</v>
      </c>
      <c r="C12" s="7">
        <f t="shared" ref="C12:C39" si="1">Q12/M12</f>
        <v>1437301.9548329934</v>
      </c>
      <c r="D12" s="7">
        <f>B12-C12</f>
        <v>87254.045167006552</v>
      </c>
      <c r="E12" s="7">
        <v>83979.2734375</v>
      </c>
      <c r="F12" s="7">
        <f>E12*AC$39/AC12</f>
        <v>130175.95653009204</v>
      </c>
      <c r="G12" s="7">
        <v>71747.710284174536</v>
      </c>
      <c r="H12" s="7"/>
      <c r="I12" s="8">
        <v>0.71634888648986816</v>
      </c>
      <c r="J12" s="11">
        <f t="shared" ref="J12:J39" si="2">I12-K12</f>
        <v>4.0458988053864497E-2</v>
      </c>
      <c r="K12" s="10">
        <f t="shared" ref="K12:K39" si="3">Q12/B12</f>
        <v>0.67588989843600367</v>
      </c>
      <c r="M12" s="8">
        <v>0.71692103147506714</v>
      </c>
      <c r="N12" s="15">
        <f>R12/D12</f>
        <v>0.70692424496696993</v>
      </c>
      <c r="P12" s="7">
        <v>1092114</v>
      </c>
      <c r="Q12" s="7">
        <v>1030432</v>
      </c>
      <c r="R12" s="7">
        <f>P12-Q12</f>
        <v>61682</v>
      </c>
      <c r="S12" s="7"/>
      <c r="T12" s="7">
        <f>C12-Q12</f>
        <v>406869.95483299345</v>
      </c>
      <c r="U12" s="7">
        <f>D12-R12</f>
        <v>25572.045167006552</v>
      </c>
      <c r="V12" s="7"/>
      <c r="W12" s="7">
        <v>53132.65625</v>
      </c>
      <c r="X12" s="7">
        <v>41391.259657746457</v>
      </c>
      <c r="Y12" s="7">
        <v>53532.98046875</v>
      </c>
      <c r="Z12" s="7">
        <v>41750.693715548819</v>
      </c>
      <c r="AA12" s="7">
        <f t="shared" si="0"/>
        <v>64160.436228858089</v>
      </c>
      <c r="AB12" s="7"/>
      <c r="AC12">
        <v>207.8</v>
      </c>
      <c r="AD12"/>
      <c r="AE12" s="8">
        <v>0.83444362878799438</v>
      </c>
      <c r="AF12" s="8">
        <v>0.83412879705429077</v>
      </c>
      <c r="AG12" s="7">
        <v>1272156</v>
      </c>
      <c r="AH12" s="7">
        <v>1198895</v>
      </c>
    </row>
    <row r="13" spans="1:34" s="9" customFormat="1" x14ac:dyDescent="0.2">
      <c r="A13" s="6">
        <v>1991</v>
      </c>
      <c r="B13" s="7">
        <v>1530043</v>
      </c>
      <c r="C13" s="7">
        <f t="shared" si="1"/>
        <v>1437677.9701192868</v>
      </c>
      <c r="D13" s="7">
        <f t="shared" ref="D13:D39" si="4">B13-C13</f>
        <v>92365.029880713206</v>
      </c>
      <c r="E13" s="7">
        <v>100727.2265625</v>
      </c>
      <c r="F13" s="7">
        <f t="shared" ref="F13:F39" si="5">E13*AC$39/AC13</f>
        <v>142804.78410231901</v>
      </c>
      <c r="G13" s="7">
        <v>86339.057072252224</v>
      </c>
      <c r="H13" s="7"/>
      <c r="I13" s="8">
        <v>0.65485936403274536</v>
      </c>
      <c r="J13" s="11">
        <f t="shared" si="2"/>
        <v>3.961652445241981E-2</v>
      </c>
      <c r="K13" s="10">
        <f t="shared" si="3"/>
        <v>0.61524283958032555</v>
      </c>
      <c r="M13" s="8">
        <v>0.65476971864700317</v>
      </c>
      <c r="N13" s="15">
        <f t="shared" ref="N13:N39" si="6">R13/D13</f>
        <v>0.65625486267132205</v>
      </c>
      <c r="P13" s="7">
        <v>1001963</v>
      </c>
      <c r="Q13" s="7">
        <v>941348</v>
      </c>
      <c r="R13" s="7">
        <f t="shared" ref="R13:R39" si="7">P13-Q13</f>
        <v>60615</v>
      </c>
      <c r="S13" s="7"/>
      <c r="T13" s="7">
        <f t="shared" ref="T13:T39" si="8">C13-Q13</f>
        <v>496329.97011928679</v>
      </c>
      <c r="U13" s="7">
        <f t="shared" ref="U13:U39" si="9">D13-R13</f>
        <v>31750.029880713206</v>
      </c>
      <c r="V13" s="7"/>
      <c r="W13" s="7">
        <v>59977.01953125</v>
      </c>
      <c r="X13" s="7">
        <v>46367.66037268861</v>
      </c>
      <c r="Y13" s="7">
        <v>60727.2265625</v>
      </c>
      <c r="Z13" s="7">
        <v>46820.408758617094</v>
      </c>
      <c r="AA13" s="7">
        <f t="shared" si="0"/>
        <v>65737.179060945113</v>
      </c>
      <c r="AB13" s="7"/>
      <c r="AC13">
        <v>227.2</v>
      </c>
      <c r="AD13"/>
      <c r="AE13" s="8">
        <v>0.78804188966751099</v>
      </c>
      <c r="AF13" s="8">
        <v>0.78733974695205688</v>
      </c>
      <c r="AG13" s="7">
        <v>1205738</v>
      </c>
      <c r="AH13" s="7">
        <v>1131941</v>
      </c>
    </row>
    <row r="14" spans="1:34" s="9" customFormat="1" x14ac:dyDescent="0.2">
      <c r="A14" s="6">
        <v>1992</v>
      </c>
      <c r="B14" s="7">
        <v>1532748</v>
      </c>
      <c r="C14" s="7">
        <f t="shared" si="1"/>
        <v>1435190.9607388692</v>
      </c>
      <c r="D14" s="7">
        <f t="shared" si="4"/>
        <v>97557.039261130849</v>
      </c>
      <c r="E14" s="7">
        <v>104695.53125</v>
      </c>
      <c r="F14" s="7">
        <f t="shared" si="5"/>
        <v>145109.6281021407</v>
      </c>
      <c r="G14" s="7">
        <v>89802.467920362644</v>
      </c>
      <c r="H14" s="7"/>
      <c r="I14" s="8">
        <v>0.62163841724395752</v>
      </c>
      <c r="J14" s="11">
        <f t="shared" si="2"/>
        <v>3.9778907396285201E-2</v>
      </c>
      <c r="K14" s="10">
        <f t="shared" si="3"/>
        <v>0.58185950984767232</v>
      </c>
      <c r="M14" s="8">
        <v>0.62141138315200806</v>
      </c>
      <c r="N14" s="15">
        <f t="shared" si="6"/>
        <v>0.62497796634437597</v>
      </c>
      <c r="P14" s="7">
        <v>952815</v>
      </c>
      <c r="Q14" s="7">
        <v>891844</v>
      </c>
      <c r="R14" s="7">
        <f t="shared" si="7"/>
        <v>60971</v>
      </c>
      <c r="S14" s="7"/>
      <c r="T14" s="7">
        <f t="shared" si="8"/>
        <v>543346.96073886915</v>
      </c>
      <c r="U14" s="7">
        <f t="shared" si="9"/>
        <v>36586.039261130849</v>
      </c>
      <c r="V14" s="7"/>
      <c r="W14" s="7">
        <v>63482.91796875</v>
      </c>
      <c r="X14" s="7">
        <v>48659.172057594296</v>
      </c>
      <c r="Y14" s="7">
        <v>64089.68359375</v>
      </c>
      <c r="Z14" s="7">
        <v>49183.127205096142</v>
      </c>
      <c r="AA14" s="7">
        <f t="shared" si="0"/>
        <v>67442.366228363593</v>
      </c>
      <c r="AB14" s="7"/>
      <c r="AC14">
        <v>232.4</v>
      </c>
      <c r="AD14"/>
      <c r="AE14" s="8">
        <v>0.76479893922805786</v>
      </c>
      <c r="AF14" s="8">
        <v>0.76395964622497559</v>
      </c>
      <c r="AG14" s="7">
        <v>1172244</v>
      </c>
      <c r="AH14" s="7">
        <v>1096428</v>
      </c>
    </row>
    <row r="15" spans="1:34" s="9" customFormat="1" x14ac:dyDescent="0.2">
      <c r="A15" s="6">
        <v>1993</v>
      </c>
      <c r="B15" s="7">
        <v>1534263</v>
      </c>
      <c r="C15" s="7">
        <f t="shared" si="1"/>
        <v>1431191.9508712336</v>
      </c>
      <c r="D15" s="7">
        <f t="shared" si="4"/>
        <v>103071.0491287664</v>
      </c>
      <c r="E15" s="7">
        <v>107947.734375</v>
      </c>
      <c r="F15" s="7">
        <f t="shared" si="5"/>
        <v>142973.04572175679</v>
      </c>
      <c r="G15" s="7">
        <v>92791.177197129829</v>
      </c>
      <c r="H15" s="7"/>
      <c r="I15" s="8">
        <v>0.6411592960357666</v>
      </c>
      <c r="J15" s="11">
        <f t="shared" si="2"/>
        <v>4.3851011862844458E-2</v>
      </c>
      <c r="K15" s="10">
        <f t="shared" si="3"/>
        <v>0.59730828417292214</v>
      </c>
      <c r="M15" s="8">
        <v>0.64032500982284546</v>
      </c>
      <c r="N15" s="15">
        <f t="shared" si="6"/>
        <v>0.65274391372448837</v>
      </c>
      <c r="P15" s="7">
        <v>983707</v>
      </c>
      <c r="Q15" s="7">
        <v>916428</v>
      </c>
      <c r="R15" s="7">
        <f t="shared" si="7"/>
        <v>67279</v>
      </c>
      <c r="S15" s="7"/>
      <c r="T15" s="7">
        <f t="shared" si="8"/>
        <v>514763.9508712336</v>
      </c>
      <c r="U15" s="7">
        <f t="shared" si="9"/>
        <v>35792.049128766404</v>
      </c>
      <c r="V15" s="7"/>
      <c r="W15" s="7">
        <v>66958.265625</v>
      </c>
      <c r="X15" s="7">
        <v>51609.201214660367</v>
      </c>
      <c r="Y15" s="7">
        <v>67734.65625</v>
      </c>
      <c r="Z15" s="7">
        <v>52311.877267537078</v>
      </c>
      <c r="AA15" s="7">
        <f t="shared" si="0"/>
        <v>68354.604454170447</v>
      </c>
      <c r="AB15" s="7"/>
      <c r="AC15">
        <v>243.2</v>
      </c>
      <c r="AD15"/>
      <c r="AE15" s="8">
        <v>0.78521937131881714</v>
      </c>
      <c r="AF15" s="8">
        <v>0.78403174877166748</v>
      </c>
      <c r="AG15" s="7">
        <v>1204733</v>
      </c>
      <c r="AH15" s="7">
        <v>1122100</v>
      </c>
    </row>
    <row r="16" spans="1:34" s="9" customFormat="1" x14ac:dyDescent="0.2">
      <c r="A16" s="6">
        <v>1994</v>
      </c>
      <c r="B16" s="7">
        <v>1538013</v>
      </c>
      <c r="C16" s="7">
        <f t="shared" si="1"/>
        <v>1428627.0241295022</v>
      </c>
      <c r="D16" s="7">
        <f t="shared" si="4"/>
        <v>109385.97587049776</v>
      </c>
      <c r="E16" s="7">
        <v>114741.453125</v>
      </c>
      <c r="F16" s="7">
        <f t="shared" si="5"/>
        <v>148729.85700641348</v>
      </c>
      <c r="G16" s="7">
        <v>98625.068253649355</v>
      </c>
      <c r="H16" s="7"/>
      <c r="I16" s="8">
        <v>0.62499278783798218</v>
      </c>
      <c r="J16" s="11">
        <f t="shared" si="2"/>
        <v>4.5733704852337742E-2</v>
      </c>
      <c r="K16" s="10">
        <f t="shared" si="3"/>
        <v>0.57925908298564444</v>
      </c>
      <c r="M16" s="8">
        <v>0.62361133098602295</v>
      </c>
      <c r="N16" s="15">
        <f t="shared" si="6"/>
        <v>0.64303489949456105</v>
      </c>
      <c r="P16" s="7">
        <v>961247</v>
      </c>
      <c r="Q16" s="7">
        <v>890908</v>
      </c>
      <c r="R16" s="7">
        <f t="shared" si="7"/>
        <v>70339</v>
      </c>
      <c r="S16" s="7"/>
      <c r="T16" s="7">
        <f t="shared" si="8"/>
        <v>537719.02412950224</v>
      </c>
      <c r="U16" s="7">
        <f t="shared" si="9"/>
        <v>39046.975870497758</v>
      </c>
      <c r="V16" s="7"/>
      <c r="W16" s="7">
        <v>69257.3984375</v>
      </c>
      <c r="X16" s="7">
        <v>53214.902868045261</v>
      </c>
      <c r="Y16" s="7">
        <v>70387.375</v>
      </c>
      <c r="Z16" s="7">
        <v>54080.290773519118</v>
      </c>
      <c r="AA16" s="7">
        <f t="shared" si="0"/>
        <v>68978.077918817144</v>
      </c>
      <c r="AB16" s="7"/>
      <c r="AC16">
        <v>248.5</v>
      </c>
      <c r="AD16"/>
      <c r="AE16" s="8">
        <v>0.77110791206359863</v>
      </c>
      <c r="AF16" s="8">
        <v>0.76958644390106201</v>
      </c>
      <c r="AG16" s="7">
        <v>1185974</v>
      </c>
      <c r="AH16" s="7">
        <v>1099452</v>
      </c>
    </row>
    <row r="17" spans="1:34" s="9" customFormat="1" x14ac:dyDescent="0.2">
      <c r="A17" s="6">
        <v>1995</v>
      </c>
      <c r="B17" s="7">
        <v>1541075</v>
      </c>
      <c r="C17" s="7">
        <f t="shared" si="1"/>
        <v>1424917.0048653907</v>
      </c>
      <c r="D17" s="7">
        <f t="shared" si="4"/>
        <v>116157.99513460929</v>
      </c>
      <c r="E17" s="7">
        <v>114540.4921875</v>
      </c>
      <c r="F17" s="7">
        <f t="shared" si="5"/>
        <v>144798.42205068926</v>
      </c>
      <c r="G17" s="7">
        <v>98566.669240627481</v>
      </c>
      <c r="H17" s="7"/>
      <c r="I17" s="8">
        <v>0.63053971529006958</v>
      </c>
      <c r="J17" s="11">
        <f t="shared" si="2"/>
        <v>4.9662081171029326E-2</v>
      </c>
      <c r="K17" s="10">
        <f t="shared" si="3"/>
        <v>0.58087763411904025</v>
      </c>
      <c r="M17" s="8">
        <v>0.62823027372360229</v>
      </c>
      <c r="N17" s="15">
        <f t="shared" si="6"/>
        <v>0.65886984284904371</v>
      </c>
      <c r="P17" s="7">
        <v>971709</v>
      </c>
      <c r="Q17" s="7">
        <v>895176</v>
      </c>
      <c r="R17" s="7">
        <f t="shared" si="7"/>
        <v>76533</v>
      </c>
      <c r="S17" s="7"/>
      <c r="T17" s="7">
        <f t="shared" si="8"/>
        <v>529741.00486539071</v>
      </c>
      <c r="U17" s="7">
        <f t="shared" si="9"/>
        <v>39624.995134609286</v>
      </c>
      <c r="V17" s="7"/>
      <c r="W17" s="7">
        <v>70915.75</v>
      </c>
      <c r="X17" s="7">
        <v>54498.980540537035</v>
      </c>
      <c r="Y17" s="7">
        <v>72154.3046875</v>
      </c>
      <c r="Z17" s="7">
        <v>55540.847842914736</v>
      </c>
      <c r="AA17" s="7">
        <f t="shared" si="0"/>
        <v>68895.865863078434</v>
      </c>
      <c r="AB17" s="7"/>
      <c r="AC17">
        <v>254.8</v>
      </c>
      <c r="AD17"/>
      <c r="AE17" s="8">
        <v>0.7771536111831665</v>
      </c>
      <c r="AF17" s="8">
        <v>0.77493423223495483</v>
      </c>
      <c r="AG17" s="7">
        <v>1197652</v>
      </c>
      <c r="AH17" s="7">
        <v>1104217</v>
      </c>
    </row>
    <row r="18" spans="1:34" s="9" customFormat="1" x14ac:dyDescent="0.2">
      <c r="A18" s="6">
        <v>1996</v>
      </c>
      <c r="B18" s="7">
        <v>1540990</v>
      </c>
      <c r="C18" s="7">
        <f t="shared" si="1"/>
        <v>1419338.034198801</v>
      </c>
      <c r="D18" s="7">
        <f t="shared" si="4"/>
        <v>121651.96580119897</v>
      </c>
      <c r="E18" s="7">
        <v>118703.46875</v>
      </c>
      <c r="F18" s="7">
        <f t="shared" si="5"/>
        <v>149357.7121838379</v>
      </c>
      <c r="G18" s="7">
        <v>102132.9284421054</v>
      </c>
      <c r="H18" s="7"/>
      <c r="I18" s="8">
        <v>0.60951334238052368</v>
      </c>
      <c r="J18" s="11">
        <f t="shared" si="2"/>
        <v>5.0899074929080079E-2</v>
      </c>
      <c r="K18" s="10">
        <f t="shared" si="3"/>
        <v>0.5586142674514436</v>
      </c>
      <c r="M18" s="8">
        <v>0.60649329423904419</v>
      </c>
      <c r="N18" s="15">
        <f t="shared" si="6"/>
        <v>0.64474913729036487</v>
      </c>
      <c r="P18" s="7">
        <v>939254</v>
      </c>
      <c r="Q18" s="7">
        <v>860819</v>
      </c>
      <c r="R18" s="7">
        <f t="shared" si="7"/>
        <v>78435</v>
      </c>
      <c r="S18" s="7"/>
      <c r="T18" s="7">
        <f t="shared" si="8"/>
        <v>558519.03419880103</v>
      </c>
      <c r="U18" s="7">
        <f t="shared" si="9"/>
        <v>43216.965801198967</v>
      </c>
      <c r="V18" s="7"/>
      <c r="W18" s="7">
        <v>71490.7421875</v>
      </c>
      <c r="X18" s="7">
        <v>54892.662548417473</v>
      </c>
      <c r="Y18" s="7">
        <v>72834.3359375</v>
      </c>
      <c r="Z18" s="7">
        <v>56014.181773381672</v>
      </c>
      <c r="AA18" s="7">
        <f t="shared" si="0"/>
        <v>69068.263802620131</v>
      </c>
      <c r="AB18" s="7"/>
      <c r="AC18">
        <v>256</v>
      </c>
      <c r="AD18"/>
      <c r="AE18" s="8">
        <v>0.76009964942932129</v>
      </c>
      <c r="AF18" s="8">
        <v>0.75722557306289673</v>
      </c>
      <c r="AG18" s="7">
        <v>1171306</v>
      </c>
      <c r="AH18" s="7">
        <v>1074759</v>
      </c>
    </row>
    <row r="19" spans="1:34" s="9" customFormat="1" x14ac:dyDescent="0.2">
      <c r="A19" s="6">
        <v>1997</v>
      </c>
      <c r="B19" s="7">
        <v>1540234</v>
      </c>
      <c r="C19" s="7">
        <f t="shared" si="1"/>
        <v>1413864.008639707</v>
      </c>
      <c r="D19" s="7">
        <f t="shared" si="4"/>
        <v>126369.991360293</v>
      </c>
      <c r="E19" s="7">
        <v>121093.6875</v>
      </c>
      <c r="F19" s="7">
        <f t="shared" si="5"/>
        <v>151595.36603429847</v>
      </c>
      <c r="G19" s="7">
        <v>103903.36669622928</v>
      </c>
      <c r="H19" s="7"/>
      <c r="I19" s="8">
        <v>0.60727137327194214</v>
      </c>
      <c r="J19" s="11">
        <f t="shared" si="2"/>
        <v>5.2763421882737638E-2</v>
      </c>
      <c r="K19" s="10">
        <f t="shared" si="3"/>
        <v>0.5545079513892045</v>
      </c>
      <c r="M19" s="8">
        <v>0.60406941175460815</v>
      </c>
      <c r="N19" s="15">
        <f t="shared" si="6"/>
        <v>0.64309571540839239</v>
      </c>
      <c r="P19" s="7">
        <v>935340</v>
      </c>
      <c r="Q19" s="7">
        <v>854072</v>
      </c>
      <c r="R19" s="7">
        <f t="shared" si="7"/>
        <v>81268</v>
      </c>
      <c r="S19" s="7"/>
      <c r="T19" s="7">
        <f t="shared" si="8"/>
        <v>559792.008639707</v>
      </c>
      <c r="U19" s="7">
        <f t="shared" si="9"/>
        <v>45101.991360293003</v>
      </c>
      <c r="V19" s="7"/>
      <c r="W19" s="7">
        <v>70955.8125</v>
      </c>
      <c r="X19" s="7">
        <v>54476.95609496937</v>
      </c>
      <c r="Y19" s="7">
        <v>72345.296875</v>
      </c>
      <c r="Z19" s="7">
        <v>55690.000105599225</v>
      </c>
      <c r="AA19" s="7">
        <f t="shared" si="0"/>
        <v>68198.881957833597</v>
      </c>
      <c r="AB19" s="7"/>
      <c r="AC19">
        <v>257.3</v>
      </c>
      <c r="AD19"/>
      <c r="AE19" s="8">
        <v>0.7565162181854248</v>
      </c>
      <c r="AF19" s="8">
        <v>0.75326412916183472</v>
      </c>
      <c r="AG19" s="7">
        <v>1165212</v>
      </c>
      <c r="AH19" s="7">
        <v>1065013</v>
      </c>
    </row>
    <row r="20" spans="1:34" s="9" customFormat="1" x14ac:dyDescent="0.2">
      <c r="A20" s="6">
        <v>1998</v>
      </c>
      <c r="B20" s="7">
        <v>1535698</v>
      </c>
      <c r="C20" s="7">
        <f t="shared" si="1"/>
        <v>1405079.9825061548</v>
      </c>
      <c r="D20" s="7">
        <f t="shared" si="4"/>
        <v>130618.0174938452</v>
      </c>
      <c r="E20" s="7">
        <v>123443.0859375</v>
      </c>
      <c r="F20" s="7">
        <f t="shared" si="5"/>
        <v>154716.93545263863</v>
      </c>
      <c r="G20" s="7">
        <v>106201.48727158595</v>
      </c>
      <c r="H20" s="7"/>
      <c r="I20" s="8">
        <v>0.59049499034881592</v>
      </c>
      <c r="J20" s="11">
        <f t="shared" si="2"/>
        <v>5.3931160741692685E-2</v>
      </c>
      <c r="K20" s="10">
        <f t="shared" si="3"/>
        <v>0.53656382960712323</v>
      </c>
      <c r="M20" s="8">
        <v>0.58644348382949829</v>
      </c>
      <c r="N20" s="15">
        <f t="shared" si="6"/>
        <v>0.63407791351528231</v>
      </c>
      <c r="P20" s="7">
        <v>906822</v>
      </c>
      <c r="Q20" s="7">
        <v>824000</v>
      </c>
      <c r="R20" s="7">
        <f t="shared" si="7"/>
        <v>82822</v>
      </c>
      <c r="S20" s="7"/>
      <c r="T20" s="7">
        <f t="shared" si="8"/>
        <v>581079.9825061548</v>
      </c>
      <c r="U20" s="7">
        <f t="shared" si="9"/>
        <v>47796.017493845196</v>
      </c>
      <c r="V20" s="7"/>
      <c r="W20" s="7">
        <v>71817.859375</v>
      </c>
      <c r="X20" s="7">
        <v>55016.168024337429</v>
      </c>
      <c r="Y20" s="7">
        <v>73294.65625</v>
      </c>
      <c r="Z20" s="7">
        <v>56236.819603790937</v>
      </c>
      <c r="AA20" s="7">
        <f t="shared" si="0"/>
        <v>68954.310826145258</v>
      </c>
      <c r="AB20" s="7"/>
      <c r="AC20">
        <v>257</v>
      </c>
      <c r="AD20"/>
      <c r="AE20" s="8">
        <v>0.74171096086502075</v>
      </c>
      <c r="AF20" s="8">
        <v>0.73781418800354004</v>
      </c>
      <c r="AG20" s="7">
        <v>1139044</v>
      </c>
      <c r="AH20" s="7">
        <v>1036688</v>
      </c>
    </row>
    <row r="21" spans="1:34" s="9" customFormat="1" x14ac:dyDescent="0.2">
      <c r="A21" s="6">
        <v>1999</v>
      </c>
      <c r="B21" s="7">
        <v>1530737</v>
      </c>
      <c r="C21" s="7">
        <f t="shared" si="1"/>
        <v>1395187.9542523748</v>
      </c>
      <c r="D21" s="7">
        <f t="shared" si="4"/>
        <v>135549.04574762518</v>
      </c>
      <c r="E21" s="7">
        <v>132358.65625</v>
      </c>
      <c r="F21" s="7">
        <f t="shared" si="5"/>
        <v>165184.21838313638</v>
      </c>
      <c r="G21" s="7">
        <v>114011.37857123725</v>
      </c>
      <c r="H21" s="7"/>
      <c r="I21" s="8">
        <v>0.55719172954559326</v>
      </c>
      <c r="J21" s="11">
        <f t="shared" si="2"/>
        <v>5.3556552503423394E-2</v>
      </c>
      <c r="K21" s="10">
        <f t="shared" si="3"/>
        <v>0.50363517704216987</v>
      </c>
      <c r="M21" s="8">
        <v>0.55256569385528564</v>
      </c>
      <c r="N21" s="15">
        <f t="shared" si="6"/>
        <v>0.60480691359965777</v>
      </c>
      <c r="P21" s="7">
        <v>852914</v>
      </c>
      <c r="Q21" s="7">
        <v>770933</v>
      </c>
      <c r="R21" s="7">
        <f t="shared" si="7"/>
        <v>81981</v>
      </c>
      <c r="S21" s="7"/>
      <c r="T21" s="7">
        <f t="shared" si="8"/>
        <v>624254.95425237482</v>
      </c>
      <c r="U21" s="7">
        <f t="shared" si="9"/>
        <v>53568.045747625176</v>
      </c>
      <c r="V21" s="7"/>
      <c r="W21" s="7">
        <v>73839.578125</v>
      </c>
      <c r="X21" s="7">
        <v>56553.716409096989</v>
      </c>
      <c r="Y21" s="7">
        <v>75411.609375</v>
      </c>
      <c r="Z21" s="7">
        <v>57767.359595317284</v>
      </c>
      <c r="AA21" s="7">
        <f t="shared" si="0"/>
        <v>70579.301017180289</v>
      </c>
      <c r="AB21" s="7"/>
      <c r="AC21">
        <v>258.10000000000002</v>
      </c>
      <c r="AD21"/>
      <c r="AE21" s="8">
        <v>0.71326100826263428</v>
      </c>
      <c r="AF21" s="8">
        <v>0.70895034074783325</v>
      </c>
      <c r="AG21" s="7">
        <v>1091815</v>
      </c>
      <c r="AH21" s="7">
        <v>989119</v>
      </c>
    </row>
    <row r="22" spans="1:34" s="9" customFormat="1" x14ac:dyDescent="0.2">
      <c r="A22" s="6">
        <v>2000</v>
      </c>
      <c r="B22" s="7">
        <v>1529204</v>
      </c>
      <c r="C22" s="7">
        <f t="shared" si="1"/>
        <v>1388110.9802607051</v>
      </c>
      <c r="D22" s="7">
        <f t="shared" si="4"/>
        <v>141093.01973929489</v>
      </c>
      <c r="E22" s="7">
        <v>136875.4375</v>
      </c>
      <c r="F22" s="7">
        <f t="shared" si="5"/>
        <v>169117.55724252015</v>
      </c>
      <c r="G22" s="7">
        <v>117758.49540022129</v>
      </c>
      <c r="H22" s="7"/>
      <c r="I22" s="8">
        <v>0.53906279802322388</v>
      </c>
      <c r="J22" s="11">
        <f t="shared" si="2"/>
        <v>5.4636913706939072E-2</v>
      </c>
      <c r="K22" s="10">
        <f t="shared" si="3"/>
        <v>0.4844258843162848</v>
      </c>
      <c r="M22" s="8">
        <v>0.53366482257843018</v>
      </c>
      <c r="N22" s="15">
        <f t="shared" si="6"/>
        <v>0.59216962082448621</v>
      </c>
      <c r="P22" s="7">
        <v>824337</v>
      </c>
      <c r="Q22" s="7">
        <v>740786</v>
      </c>
      <c r="R22" s="7">
        <f t="shared" si="7"/>
        <v>83551</v>
      </c>
      <c r="S22" s="7"/>
      <c r="T22" s="7">
        <f t="shared" si="8"/>
        <v>647324.98026070511</v>
      </c>
      <c r="U22" s="7">
        <f t="shared" si="9"/>
        <v>57542.01973929489</v>
      </c>
      <c r="V22" s="7"/>
      <c r="W22" s="7">
        <v>75295.4140625</v>
      </c>
      <c r="X22" s="7">
        <v>57847.599175834046</v>
      </c>
      <c r="Y22" s="7">
        <v>76942.84375</v>
      </c>
      <c r="Z22" s="7">
        <v>59099.435867731132</v>
      </c>
      <c r="AA22" s="7">
        <f t="shared" si="0"/>
        <v>71474.070466159974</v>
      </c>
      <c r="AB22" s="10">
        <f>AA22/AA2-1</f>
        <v>0.23522853100840746</v>
      </c>
      <c r="AC22">
        <v>260.7</v>
      </c>
      <c r="AD22"/>
      <c r="AE22" s="8">
        <v>0.69913887977600098</v>
      </c>
      <c r="AF22" s="8">
        <v>0.69431048631668091</v>
      </c>
      <c r="AG22" s="7">
        <v>1069126</v>
      </c>
      <c r="AH22" s="7">
        <v>963780</v>
      </c>
    </row>
    <row r="23" spans="1:34" s="9" customFormat="1" x14ac:dyDescent="0.2">
      <c r="A23" s="6">
        <v>2001</v>
      </c>
      <c r="B23" s="7">
        <v>1530468</v>
      </c>
      <c r="C23" s="7">
        <f t="shared" si="1"/>
        <v>1383904.9931086556</v>
      </c>
      <c r="D23" s="7">
        <f t="shared" si="4"/>
        <v>146563.00689134444</v>
      </c>
      <c r="E23" s="7">
        <v>137508.890625</v>
      </c>
      <c r="F23" s="7">
        <f t="shared" si="5"/>
        <v>165829.23533964338</v>
      </c>
      <c r="G23" s="7">
        <v>118042.48360632172</v>
      </c>
      <c r="H23" s="7"/>
      <c r="I23" s="8">
        <v>0.53387784957885742</v>
      </c>
      <c r="J23" s="11">
        <f t="shared" si="2"/>
        <v>5.6472898936308857E-2</v>
      </c>
      <c r="K23" s="10">
        <f t="shared" si="3"/>
        <v>0.47740495064254856</v>
      </c>
      <c r="M23" s="8">
        <v>0.52796471118927002</v>
      </c>
      <c r="N23" s="15">
        <f t="shared" si="6"/>
        <v>0.58971224617461293</v>
      </c>
      <c r="P23" s="7">
        <v>817083</v>
      </c>
      <c r="Q23" s="7">
        <v>730653</v>
      </c>
      <c r="R23" s="7">
        <f t="shared" si="7"/>
        <v>86430</v>
      </c>
      <c r="S23" s="7"/>
      <c r="T23" s="7">
        <f t="shared" si="8"/>
        <v>653251.99310865556</v>
      </c>
      <c r="U23" s="7">
        <f t="shared" si="9"/>
        <v>60133.006891344441</v>
      </c>
      <c r="V23" s="7"/>
      <c r="W23" s="7">
        <v>78425.453125</v>
      </c>
      <c r="X23" s="7">
        <v>60578.201443298298</v>
      </c>
      <c r="Y23" s="7">
        <v>80211.4296875</v>
      </c>
      <c r="Z23" s="7">
        <v>61893.233150591921</v>
      </c>
      <c r="AA23" s="7">
        <f t="shared" si="0"/>
        <v>73054.453264323529</v>
      </c>
      <c r="AB23" s="7"/>
      <c r="AC23">
        <v>267.10000000000002</v>
      </c>
      <c r="AD23"/>
      <c r="AE23" s="8">
        <v>0.69972389936447144</v>
      </c>
      <c r="AF23" s="8">
        <v>0.69427597522735596</v>
      </c>
      <c r="AG23" s="7">
        <v>1070905</v>
      </c>
      <c r="AH23" s="7">
        <v>960812</v>
      </c>
    </row>
    <row r="24" spans="1:34" s="9" customFormat="1" x14ac:dyDescent="0.2">
      <c r="A24" s="6">
        <v>2002</v>
      </c>
      <c r="B24" s="7">
        <v>1532325</v>
      </c>
      <c r="C24" s="7">
        <f t="shared" si="1"/>
        <v>1380174.0237666082</v>
      </c>
      <c r="D24" s="7">
        <f t="shared" si="4"/>
        <v>152150.97623339179</v>
      </c>
      <c r="E24" s="7">
        <v>143397.625</v>
      </c>
      <c r="F24" s="7">
        <f t="shared" si="5"/>
        <v>169317.48163031525</v>
      </c>
      <c r="G24" s="7">
        <v>123020.48853865858</v>
      </c>
      <c r="H24" s="7"/>
      <c r="I24" s="8">
        <v>0.49587586522102356</v>
      </c>
      <c r="J24" s="11">
        <f t="shared" si="2"/>
        <v>5.532376302338271E-2</v>
      </c>
      <c r="K24" s="10">
        <f t="shared" si="3"/>
        <v>0.44055210219764085</v>
      </c>
      <c r="M24" s="8">
        <v>0.48911875486373901</v>
      </c>
      <c r="N24" s="15">
        <f t="shared" si="6"/>
        <v>0.55717026665646252</v>
      </c>
      <c r="P24" s="7">
        <v>759843</v>
      </c>
      <c r="Q24" s="7">
        <v>675069</v>
      </c>
      <c r="R24" s="7">
        <f t="shared" si="7"/>
        <v>84774</v>
      </c>
      <c r="S24" s="7"/>
      <c r="T24" s="7">
        <f t="shared" si="8"/>
        <v>705105.02376660821</v>
      </c>
      <c r="U24" s="7">
        <f t="shared" si="9"/>
        <v>67376.97623339179</v>
      </c>
      <c r="V24" s="7"/>
      <c r="W24" s="7">
        <v>82648.046875</v>
      </c>
      <c r="X24" s="7">
        <v>64076.568987323255</v>
      </c>
      <c r="Y24" s="7">
        <v>84659.4140625</v>
      </c>
      <c r="Z24" s="7">
        <v>65656.320505032971</v>
      </c>
      <c r="AA24" s="7">
        <f t="shared" si="0"/>
        <v>75658.73767047908</v>
      </c>
      <c r="AB24" s="7"/>
      <c r="AC24">
        <v>272.8</v>
      </c>
      <c r="AD24"/>
      <c r="AE24" s="8">
        <v>0.6725805401802063</v>
      </c>
      <c r="AF24" s="8">
        <v>0.66638845205307007</v>
      </c>
      <c r="AG24" s="7">
        <v>1030612</v>
      </c>
      <c r="AH24" s="7">
        <v>919732</v>
      </c>
    </row>
    <row r="25" spans="1:34" s="9" customFormat="1" x14ac:dyDescent="0.2">
      <c r="A25" s="6">
        <v>2003</v>
      </c>
      <c r="B25" s="7">
        <v>1539846</v>
      </c>
      <c r="C25" s="7">
        <f t="shared" si="1"/>
        <v>1381827.0315326564</v>
      </c>
      <c r="D25" s="7">
        <f t="shared" si="4"/>
        <v>158018.9684673436</v>
      </c>
      <c r="E25" s="7">
        <v>149095.59375</v>
      </c>
      <c r="F25" s="7">
        <f t="shared" si="5"/>
        <v>172690.33334344657</v>
      </c>
      <c r="G25" s="7">
        <v>128036.63145535333</v>
      </c>
      <c r="H25" s="7"/>
      <c r="I25" s="8">
        <v>0.46965411305427551</v>
      </c>
      <c r="J25" s="11">
        <f t="shared" si="2"/>
        <v>5.5336707287724829E-2</v>
      </c>
      <c r="K25" s="10">
        <f t="shared" si="3"/>
        <v>0.41431740576655068</v>
      </c>
      <c r="M25" s="8">
        <v>0.46169671416282654</v>
      </c>
      <c r="N25" s="15">
        <f t="shared" si="6"/>
        <v>0.53923905988292542</v>
      </c>
      <c r="P25" s="7">
        <v>723195</v>
      </c>
      <c r="Q25" s="7">
        <v>637985</v>
      </c>
      <c r="R25" s="7">
        <f t="shared" si="7"/>
        <v>85210</v>
      </c>
      <c r="S25" s="7"/>
      <c r="T25" s="7">
        <f t="shared" si="8"/>
        <v>743842.0315326564</v>
      </c>
      <c r="U25" s="7">
        <f t="shared" si="9"/>
        <v>72808.968467343599</v>
      </c>
      <c r="V25" s="7"/>
      <c r="W25" s="7">
        <v>87718.328125</v>
      </c>
      <c r="X25" s="7">
        <v>68946.604535509541</v>
      </c>
      <c r="Y25" s="7">
        <v>89727.2890625</v>
      </c>
      <c r="Z25" s="7">
        <v>70349.108702872079</v>
      </c>
      <c r="AA25" s="7">
        <f t="shared" si="0"/>
        <v>79857.57204938143</v>
      </c>
      <c r="AB25" s="7"/>
      <c r="AC25">
        <v>278.10000000000002</v>
      </c>
      <c r="AD25"/>
      <c r="AE25" s="8">
        <v>0.65743589401245117</v>
      </c>
      <c r="AF25" s="8">
        <v>0.65016824007034302</v>
      </c>
      <c r="AG25" s="7">
        <v>1012350</v>
      </c>
      <c r="AH25" s="7">
        <v>898420</v>
      </c>
    </row>
    <row r="26" spans="1:34" s="9" customFormat="1" x14ac:dyDescent="0.2">
      <c r="A26" s="6">
        <v>2004</v>
      </c>
      <c r="B26" s="7">
        <v>1553040</v>
      </c>
      <c r="C26" s="7">
        <f t="shared" si="1"/>
        <v>1389007.992581276</v>
      </c>
      <c r="D26" s="7">
        <f t="shared" si="4"/>
        <v>164032.00741872401</v>
      </c>
      <c r="E26" s="7">
        <v>154689.234375</v>
      </c>
      <c r="F26" s="7">
        <f t="shared" si="5"/>
        <v>178463.28540304891</v>
      </c>
      <c r="G26" s="7">
        <v>132819.45204244577</v>
      </c>
      <c r="H26" s="7"/>
      <c r="I26" s="8">
        <v>0.44156491756439209</v>
      </c>
      <c r="J26" s="11">
        <f t="shared" si="2"/>
        <v>5.4798317863160972E-2</v>
      </c>
      <c r="K26" s="10">
        <f t="shared" si="3"/>
        <v>0.38676659970123112</v>
      </c>
      <c r="M26" s="8">
        <v>0.43244099617004395</v>
      </c>
      <c r="N26" s="15">
        <f t="shared" si="6"/>
        <v>0.51882557154077424</v>
      </c>
      <c r="P26" s="7">
        <v>685768</v>
      </c>
      <c r="Q26" s="7">
        <v>600664</v>
      </c>
      <c r="R26" s="7">
        <f t="shared" si="7"/>
        <v>85104</v>
      </c>
      <c r="S26" s="7"/>
      <c r="T26" s="7">
        <f t="shared" si="8"/>
        <v>788343.99258127599</v>
      </c>
      <c r="U26" s="7">
        <f t="shared" si="9"/>
        <v>78928.00741872401</v>
      </c>
      <c r="V26" s="7"/>
      <c r="W26" s="7">
        <v>89962.7734375</v>
      </c>
      <c r="X26" s="7">
        <v>70779.987073497774</v>
      </c>
      <c r="Y26" s="7">
        <v>92252.0390625</v>
      </c>
      <c r="Z26" s="7">
        <v>72339.769157980714</v>
      </c>
      <c r="AA26" s="7">
        <f t="shared" si="0"/>
        <v>81658.100416348025</v>
      </c>
      <c r="AB26" s="7"/>
      <c r="AC26">
        <v>279.2</v>
      </c>
      <c r="AD26"/>
      <c r="AE26" s="8">
        <v>0.6336057186126709</v>
      </c>
      <c r="AF26" s="8">
        <v>0.62510150671005249</v>
      </c>
      <c r="AG26" s="7">
        <v>984015</v>
      </c>
      <c r="AH26" s="7">
        <v>868271</v>
      </c>
    </row>
    <row r="27" spans="1:34" s="9" customFormat="1" x14ac:dyDescent="0.2">
      <c r="A27" s="6">
        <v>2005</v>
      </c>
      <c r="B27" s="7">
        <v>1564192</v>
      </c>
      <c r="C27" s="7">
        <f t="shared" si="1"/>
        <v>1394469.9599745246</v>
      </c>
      <c r="D27" s="7">
        <f t="shared" si="4"/>
        <v>169722.04002547543</v>
      </c>
      <c r="E27" s="7">
        <v>166703.875</v>
      </c>
      <c r="F27" s="7">
        <f t="shared" si="5"/>
        <v>191501.37366708278</v>
      </c>
      <c r="G27" s="7">
        <v>143441.87369581228</v>
      </c>
      <c r="H27" s="7"/>
      <c r="I27" s="8">
        <v>0.40871387720108032</v>
      </c>
      <c r="J27" s="11">
        <f t="shared" si="2"/>
        <v>5.3539448486446817E-2</v>
      </c>
      <c r="K27" s="10">
        <f t="shared" si="3"/>
        <v>0.35517442871463351</v>
      </c>
      <c r="M27" s="8">
        <v>0.39840298891067505</v>
      </c>
      <c r="N27" s="15">
        <f t="shared" si="6"/>
        <v>0.49343031693131695</v>
      </c>
      <c r="P27" s="7">
        <v>639307</v>
      </c>
      <c r="Q27" s="7">
        <v>555561</v>
      </c>
      <c r="R27" s="7">
        <f t="shared" si="7"/>
        <v>83746</v>
      </c>
      <c r="S27" s="7"/>
      <c r="T27" s="7">
        <f t="shared" si="8"/>
        <v>838908.95997452457</v>
      </c>
      <c r="U27" s="7">
        <f t="shared" si="9"/>
        <v>85976.040025475435</v>
      </c>
      <c r="V27" s="7"/>
      <c r="W27" s="7">
        <v>90804.578125</v>
      </c>
      <c r="X27" s="7">
        <v>71605.547051883026</v>
      </c>
      <c r="Y27" s="7">
        <v>93195.609375</v>
      </c>
      <c r="Z27" s="7">
        <v>73287.937818348306</v>
      </c>
      <c r="AA27" s="7">
        <f t="shared" si="0"/>
        <v>82256.999860492317</v>
      </c>
      <c r="AB27" s="7"/>
      <c r="AC27">
        <v>280.39999999999998</v>
      </c>
      <c r="AD27"/>
      <c r="AE27" s="8">
        <v>0.59905368089675903</v>
      </c>
      <c r="AF27" s="8">
        <v>0.58959531784057617</v>
      </c>
      <c r="AG27" s="7">
        <v>937035</v>
      </c>
      <c r="AH27" s="7">
        <v>822173</v>
      </c>
    </row>
    <row r="28" spans="1:34" s="9" customFormat="1" x14ac:dyDescent="0.2">
      <c r="A28" s="6">
        <v>2006</v>
      </c>
      <c r="B28" s="7">
        <v>1580319</v>
      </c>
      <c r="C28" s="7">
        <f t="shared" si="1"/>
        <v>1403784.0329562346</v>
      </c>
      <c r="D28" s="7">
        <f t="shared" si="4"/>
        <v>176534.96704376535</v>
      </c>
      <c r="E28" s="7">
        <v>181422.765625</v>
      </c>
      <c r="F28" s="7">
        <f t="shared" si="5"/>
        <v>205608.63779983373</v>
      </c>
      <c r="G28" s="7">
        <v>155936.34247262735</v>
      </c>
      <c r="H28" s="7"/>
      <c r="I28" s="8">
        <v>0.37255135178565979</v>
      </c>
      <c r="J28" s="11">
        <f t="shared" si="2"/>
        <v>5.2633031497161087E-2</v>
      </c>
      <c r="K28" s="10">
        <f t="shared" si="3"/>
        <v>0.3199183202884987</v>
      </c>
      <c r="M28" s="8">
        <v>0.36015012860298157</v>
      </c>
      <c r="N28" s="15">
        <f t="shared" si="6"/>
        <v>0.47116444630133431</v>
      </c>
      <c r="P28" s="7">
        <v>588750</v>
      </c>
      <c r="Q28" s="7">
        <v>505573</v>
      </c>
      <c r="R28" s="7">
        <f t="shared" si="7"/>
        <v>83177</v>
      </c>
      <c r="S28" s="7"/>
      <c r="T28" s="7">
        <f t="shared" si="8"/>
        <v>898211.03295623465</v>
      </c>
      <c r="U28" s="7">
        <f t="shared" si="9"/>
        <v>93357.967043765355</v>
      </c>
      <c r="V28" s="7"/>
      <c r="W28" s="7">
        <v>94245.078125</v>
      </c>
      <c r="X28" s="7">
        <v>74897.767364417843</v>
      </c>
      <c r="Y28" s="7">
        <v>96978.265625</v>
      </c>
      <c r="Z28" s="7">
        <v>76918.247900427901</v>
      </c>
      <c r="AA28" s="7">
        <f t="shared" si="0"/>
        <v>84882.555223955496</v>
      </c>
      <c r="AB28" s="7"/>
      <c r="AC28">
        <v>284.22000000000003</v>
      </c>
      <c r="AD28"/>
      <c r="AE28" s="8">
        <v>0.56057292222976685</v>
      </c>
      <c r="AF28" s="8">
        <v>0.54921483993530273</v>
      </c>
      <c r="AG28" s="7">
        <v>885884</v>
      </c>
      <c r="AH28" s="7">
        <v>770979</v>
      </c>
    </row>
    <row r="29" spans="1:34" s="9" customFormat="1" x14ac:dyDescent="0.2">
      <c r="A29" s="6">
        <v>2007</v>
      </c>
      <c r="B29" s="7">
        <v>1607420</v>
      </c>
      <c r="C29" s="7">
        <f t="shared" si="1"/>
        <v>1425589.9567923255</v>
      </c>
      <c r="D29" s="7">
        <f t="shared" si="4"/>
        <v>181830.04320767452</v>
      </c>
      <c r="E29" s="7">
        <v>201737.375</v>
      </c>
      <c r="F29" s="7">
        <f t="shared" si="5"/>
        <v>223681.20154641839</v>
      </c>
      <c r="G29" s="7">
        <v>173239.28823829492</v>
      </c>
      <c r="H29" s="7"/>
      <c r="I29" s="8">
        <v>0.34646764397621155</v>
      </c>
      <c r="J29" s="11">
        <f t="shared" si="2"/>
        <v>5.1573341304849973E-2</v>
      </c>
      <c r="K29" s="10">
        <f t="shared" si="3"/>
        <v>0.29489430267136157</v>
      </c>
      <c r="M29" s="8">
        <v>0.33250725269317627</v>
      </c>
      <c r="N29" s="15">
        <f t="shared" si="6"/>
        <v>0.45592025683740822</v>
      </c>
      <c r="P29" s="7">
        <v>556919</v>
      </c>
      <c r="Q29" s="7">
        <v>474019</v>
      </c>
      <c r="R29" s="7">
        <f t="shared" si="7"/>
        <v>82900</v>
      </c>
      <c r="S29" s="7"/>
      <c r="T29" s="7">
        <f t="shared" si="8"/>
        <v>951570.95679232548</v>
      </c>
      <c r="U29" s="7">
        <f t="shared" si="9"/>
        <v>98930.04320767452</v>
      </c>
      <c r="V29" s="7"/>
      <c r="W29" s="7">
        <v>97559.0703125</v>
      </c>
      <c r="X29" s="7">
        <v>78412.360090832386</v>
      </c>
      <c r="Y29" s="7">
        <v>100641.6640625</v>
      </c>
      <c r="Z29" s="7">
        <v>80783.030559618201</v>
      </c>
      <c r="AA29" s="7">
        <f t="shared" si="0"/>
        <v>86941.603761860257</v>
      </c>
      <c r="AB29" s="7"/>
      <c r="AC29">
        <v>290.51</v>
      </c>
      <c r="AD29"/>
      <c r="AE29" s="8">
        <v>0.52776998281478882</v>
      </c>
      <c r="AF29" s="8">
        <v>0.51470476388931274</v>
      </c>
      <c r="AG29" s="7">
        <v>848348</v>
      </c>
      <c r="AH29" s="7">
        <v>733758</v>
      </c>
    </row>
    <row r="30" spans="1:34" s="9" customFormat="1" x14ac:dyDescent="0.2">
      <c r="A30" s="6">
        <v>2008</v>
      </c>
      <c r="B30" s="7">
        <v>1644174</v>
      </c>
      <c r="C30" s="7">
        <f t="shared" si="1"/>
        <v>1456467.0302197109</v>
      </c>
      <c r="D30" s="7">
        <f t="shared" si="4"/>
        <v>187706.9697802891</v>
      </c>
      <c r="E30" s="7">
        <v>198403.25</v>
      </c>
      <c r="F30" s="7">
        <f t="shared" si="5"/>
        <v>212593.29648880608</v>
      </c>
      <c r="G30" s="7">
        <v>170333.74010293314</v>
      </c>
      <c r="H30" s="7"/>
      <c r="I30" s="8">
        <v>0.34250816702842712</v>
      </c>
      <c r="J30" s="11">
        <f t="shared" si="2"/>
        <v>5.2501756514698017E-2</v>
      </c>
      <c r="K30" s="10">
        <f t="shared" si="3"/>
        <v>0.29000641051372911</v>
      </c>
      <c r="M30" s="8">
        <v>0.32738193869590759</v>
      </c>
      <c r="N30" s="15">
        <f t="shared" si="6"/>
        <v>0.45987637060594955</v>
      </c>
      <c r="P30" s="7">
        <v>563143</v>
      </c>
      <c r="Q30" s="7">
        <v>476821</v>
      </c>
      <c r="R30" s="7">
        <f t="shared" si="7"/>
        <v>86322</v>
      </c>
      <c r="S30" s="7"/>
      <c r="T30" s="7">
        <f t="shared" si="8"/>
        <v>979646.0302197109</v>
      </c>
      <c r="U30" s="7">
        <f t="shared" si="9"/>
        <v>101384.9697802891</v>
      </c>
      <c r="V30" s="7"/>
      <c r="W30" s="7">
        <v>100305.234375</v>
      </c>
      <c r="X30" s="7">
        <v>81103.362032129313</v>
      </c>
      <c r="Y30" s="7">
        <v>103803.9921875</v>
      </c>
      <c r="Z30" s="7">
        <v>83863.816725826095</v>
      </c>
      <c r="AA30" s="7">
        <f t="shared" si="0"/>
        <v>86903.975064599232</v>
      </c>
      <c r="AB30" s="7"/>
      <c r="AC30">
        <v>300.61</v>
      </c>
      <c r="AD30"/>
      <c r="AE30" s="8">
        <v>0.52439159154891968</v>
      </c>
      <c r="AF30" s="8">
        <v>0.51041871309280396</v>
      </c>
      <c r="AG30" s="7">
        <v>862191</v>
      </c>
      <c r="AH30" s="7">
        <v>743408</v>
      </c>
    </row>
    <row r="31" spans="1:34" s="9" customFormat="1" x14ac:dyDescent="0.2">
      <c r="A31" s="6">
        <v>2009</v>
      </c>
      <c r="B31" s="7">
        <v>1690002</v>
      </c>
      <c r="C31" s="7">
        <f t="shared" si="1"/>
        <v>1495835.9777540981</v>
      </c>
      <c r="D31" s="7">
        <f t="shared" si="4"/>
        <v>194166.02224590187</v>
      </c>
      <c r="E31" s="7">
        <v>204471.90625</v>
      </c>
      <c r="F31" s="7">
        <f t="shared" si="5"/>
        <v>219790.58173325603</v>
      </c>
      <c r="G31" s="7">
        <v>175389.84397651601</v>
      </c>
      <c r="H31" s="7"/>
      <c r="I31" s="8">
        <v>0.29084935784339905</v>
      </c>
      <c r="J31" s="11">
        <f t="shared" si="2"/>
        <v>4.8698165122917053E-2</v>
      </c>
      <c r="K31" s="10">
        <f t="shared" si="3"/>
        <v>0.24215119272048199</v>
      </c>
      <c r="M31" s="8">
        <v>0.27358347177505493</v>
      </c>
      <c r="N31" s="15">
        <f t="shared" si="6"/>
        <v>0.42386406770887564</v>
      </c>
      <c r="P31" s="7">
        <v>491536</v>
      </c>
      <c r="Q31" s="7">
        <v>409236</v>
      </c>
      <c r="R31" s="7">
        <f t="shared" si="7"/>
        <v>82300</v>
      </c>
      <c r="S31" s="7"/>
      <c r="T31" s="7">
        <f t="shared" si="8"/>
        <v>1086599.9777540981</v>
      </c>
      <c r="U31" s="7">
        <f t="shared" si="9"/>
        <v>111866.02224590187</v>
      </c>
      <c r="V31" s="7"/>
      <c r="W31" s="7">
        <v>104061.5625</v>
      </c>
      <c r="X31" s="7">
        <v>84670.26066700957</v>
      </c>
      <c r="Y31" s="7">
        <v>108025.6875</v>
      </c>
      <c r="Z31" s="7">
        <v>87885.182729786451</v>
      </c>
      <c r="AA31" s="7">
        <f t="shared" si="0"/>
        <v>91013.607633486128</v>
      </c>
      <c r="AB31" s="7"/>
      <c r="AC31">
        <v>299.66000000000003</v>
      </c>
      <c r="AD31"/>
      <c r="AE31" s="8">
        <v>0.47109293937683105</v>
      </c>
      <c r="AF31" s="8">
        <v>0.45513412356376648</v>
      </c>
      <c r="AG31" s="7">
        <v>796148</v>
      </c>
      <c r="AH31" s="7">
        <v>680806</v>
      </c>
    </row>
    <row r="32" spans="1:34" s="9" customFormat="1" x14ac:dyDescent="0.2">
      <c r="A32" s="6">
        <v>2010</v>
      </c>
      <c r="B32" s="7">
        <v>1736589</v>
      </c>
      <c r="C32" s="7">
        <f t="shared" si="1"/>
        <v>1535826.9251158559</v>
      </c>
      <c r="D32" s="7">
        <f t="shared" si="4"/>
        <v>200762.07488414412</v>
      </c>
      <c r="E32" s="7">
        <v>212954.6875</v>
      </c>
      <c r="F32" s="7">
        <f t="shared" si="5"/>
        <v>226042.42532994464</v>
      </c>
      <c r="G32" s="7">
        <v>182422.3368914579</v>
      </c>
      <c r="H32" s="7"/>
      <c r="I32" s="8">
        <v>0.29665914177894592</v>
      </c>
      <c r="J32" s="11">
        <f t="shared" si="2"/>
        <v>5.1279837867657746E-2</v>
      </c>
      <c r="K32" s="10">
        <f t="shared" si="3"/>
        <v>0.24537930391128818</v>
      </c>
      <c r="M32" s="8">
        <v>0.27745509147644043</v>
      </c>
      <c r="N32" s="15">
        <f t="shared" si="6"/>
        <v>0.44356983285508567</v>
      </c>
      <c r="P32" s="7">
        <v>515175</v>
      </c>
      <c r="Q32" s="7">
        <v>426123</v>
      </c>
      <c r="R32" s="7">
        <f t="shared" si="7"/>
        <v>89052</v>
      </c>
      <c r="S32" s="7"/>
      <c r="T32" s="7">
        <f t="shared" si="8"/>
        <v>1109703.9251158559</v>
      </c>
      <c r="U32" s="7">
        <f t="shared" si="9"/>
        <v>111710.07488414412</v>
      </c>
      <c r="V32" s="7"/>
      <c r="W32" s="7">
        <v>104329.4609375</v>
      </c>
      <c r="X32" s="7">
        <v>84837.561870687743</v>
      </c>
      <c r="Y32" s="7">
        <v>109006.6953125</v>
      </c>
      <c r="Z32" s="7">
        <v>88636.245208987151</v>
      </c>
      <c r="AA32" s="7">
        <f t="shared" si="0"/>
        <v>90051.496257059349</v>
      </c>
      <c r="AB32" s="7"/>
      <c r="AC32">
        <v>303.45999999999998</v>
      </c>
      <c r="AD32"/>
      <c r="AE32" s="8">
        <v>0.47609654068946838</v>
      </c>
      <c r="AF32" s="8">
        <v>0.45811149477958679</v>
      </c>
      <c r="AG32" s="7">
        <v>826784</v>
      </c>
      <c r="AH32" s="7">
        <v>703580</v>
      </c>
    </row>
    <row r="33" spans="1:34" s="9" customFormat="1" x14ac:dyDescent="0.2">
      <c r="A33" s="6">
        <v>2011</v>
      </c>
      <c r="B33" s="7">
        <v>1784244</v>
      </c>
      <c r="C33" s="7">
        <f t="shared" si="1"/>
        <v>1575263.9790565677</v>
      </c>
      <c r="D33" s="7">
        <f t="shared" si="4"/>
        <v>208980.02094343235</v>
      </c>
      <c r="E33" s="7">
        <v>223058.234375</v>
      </c>
      <c r="F33" s="7">
        <f t="shared" si="5"/>
        <v>230707.66424086073</v>
      </c>
      <c r="G33" s="7">
        <v>191123.15271902274</v>
      </c>
      <c r="H33" s="7"/>
      <c r="I33" s="8">
        <v>0.27356290817260742</v>
      </c>
      <c r="J33" s="11">
        <f t="shared" si="2"/>
        <v>5.0761542440117907E-2</v>
      </c>
      <c r="K33" s="10">
        <f t="shared" si="3"/>
        <v>0.22280136573248951</v>
      </c>
      <c r="M33" s="8">
        <v>0.25235897302627563</v>
      </c>
      <c r="N33" s="15">
        <f t="shared" si="6"/>
        <v>0.43339549680931538</v>
      </c>
      <c r="P33" s="7">
        <v>488103</v>
      </c>
      <c r="Q33" s="7">
        <v>397532</v>
      </c>
      <c r="R33" s="7">
        <f t="shared" si="7"/>
        <v>90571</v>
      </c>
      <c r="S33" s="7"/>
      <c r="T33" s="7">
        <f t="shared" si="8"/>
        <v>1177731.9790565677</v>
      </c>
      <c r="U33" s="7">
        <f t="shared" si="9"/>
        <v>118409.02094343235</v>
      </c>
      <c r="V33" s="7"/>
      <c r="W33" s="7">
        <v>109137.328125</v>
      </c>
      <c r="X33" s="7">
        <v>89363.522419315108</v>
      </c>
      <c r="Y33" s="7">
        <v>114451.2734375</v>
      </c>
      <c r="Z33" s="7">
        <v>93819.118284537224</v>
      </c>
      <c r="AA33" s="7">
        <f t="shared" si="0"/>
        <v>92428.103286406549</v>
      </c>
      <c r="AB33" s="7"/>
      <c r="AC33">
        <v>311.43</v>
      </c>
      <c r="AD33"/>
      <c r="AE33" s="8">
        <v>0.44976192712783813</v>
      </c>
      <c r="AF33" s="8">
        <v>0.42961496114730835</v>
      </c>
      <c r="AG33" s="7">
        <v>802485</v>
      </c>
      <c r="AH33" s="7">
        <v>676757</v>
      </c>
    </row>
    <row r="34" spans="1:34" s="9" customFormat="1" x14ac:dyDescent="0.2">
      <c r="A34" s="6">
        <v>2012</v>
      </c>
      <c r="B34" s="7">
        <v>1828041</v>
      </c>
      <c r="C34" s="7">
        <f t="shared" si="1"/>
        <v>1610395.0301703941</v>
      </c>
      <c r="D34" s="7">
        <f t="shared" si="4"/>
        <v>217645.96982960589</v>
      </c>
      <c r="E34" s="7">
        <v>233564.890625</v>
      </c>
      <c r="F34" s="7">
        <f t="shared" si="5"/>
        <v>239444.89789694065</v>
      </c>
      <c r="G34" s="7">
        <v>200028.56024563999</v>
      </c>
      <c r="H34" s="7"/>
      <c r="I34" s="8">
        <v>0.22977493703365326</v>
      </c>
      <c r="J34" s="11">
        <f t="shared" si="2"/>
        <v>4.7165794240904085E-2</v>
      </c>
      <c r="K34" s="10">
        <f t="shared" si="3"/>
        <v>0.18260914279274917</v>
      </c>
      <c r="M34" s="8">
        <v>0.20728889107704163</v>
      </c>
      <c r="N34" s="15">
        <f t="shared" si="6"/>
        <v>0.39615252268398105</v>
      </c>
      <c r="P34" s="7">
        <v>420038</v>
      </c>
      <c r="Q34" s="7">
        <v>333817</v>
      </c>
      <c r="R34" s="7">
        <f t="shared" si="7"/>
        <v>86221</v>
      </c>
      <c r="S34" s="7"/>
      <c r="T34" s="7">
        <f t="shared" si="8"/>
        <v>1276578.0301703941</v>
      </c>
      <c r="U34" s="7">
        <f t="shared" si="9"/>
        <v>131424.96982960589</v>
      </c>
      <c r="V34" s="7"/>
      <c r="W34" s="7">
        <v>113978.5390625</v>
      </c>
      <c r="X34" s="7">
        <v>93582.883907935946</v>
      </c>
      <c r="Y34" s="7">
        <v>119788.8828125</v>
      </c>
      <c r="Z34" s="7">
        <v>98480.453741348814</v>
      </c>
      <c r="AA34" s="7">
        <f t="shared" si="0"/>
        <v>95938.837477992522</v>
      </c>
      <c r="AB34" s="7"/>
      <c r="AC34">
        <v>314.2</v>
      </c>
      <c r="AD34"/>
      <c r="AE34" s="8">
        <v>0.39819237589836121</v>
      </c>
      <c r="AF34" s="8">
        <v>0.37652811408042908</v>
      </c>
      <c r="AG34" s="7">
        <v>727912</v>
      </c>
      <c r="AH34" s="7">
        <v>606359</v>
      </c>
    </row>
    <row r="35" spans="1:34" s="9" customFormat="1" x14ac:dyDescent="0.2">
      <c r="A35" s="6">
        <v>2013</v>
      </c>
      <c r="B35" s="7">
        <v>1872180</v>
      </c>
      <c r="C35" s="7">
        <f t="shared" si="1"/>
        <v>1645767.0200745275</v>
      </c>
      <c r="D35" s="7">
        <f t="shared" si="4"/>
        <v>226412.97992547252</v>
      </c>
      <c r="E35" s="7">
        <v>243554.640625</v>
      </c>
      <c r="F35" s="7">
        <f t="shared" si="5"/>
        <v>249797.44409258978</v>
      </c>
      <c r="G35" s="7">
        <v>208709.44391030777</v>
      </c>
      <c r="H35" s="7"/>
      <c r="I35" s="8">
        <v>0.18870086967945099</v>
      </c>
      <c r="J35" s="11">
        <f t="shared" si="2"/>
        <v>4.2333533205394014E-2</v>
      </c>
      <c r="K35" s="10">
        <f t="shared" si="3"/>
        <v>0.14636733647405697</v>
      </c>
      <c r="M35" s="8">
        <v>0.16650351881980896</v>
      </c>
      <c r="N35" s="15">
        <f t="shared" si="6"/>
        <v>0.35005060233776519</v>
      </c>
      <c r="P35" s="7">
        <v>353282</v>
      </c>
      <c r="Q35" s="7">
        <v>274026</v>
      </c>
      <c r="R35" s="7">
        <f t="shared" si="7"/>
        <v>79256</v>
      </c>
      <c r="S35" s="7"/>
      <c r="T35" s="7">
        <f t="shared" si="8"/>
        <v>1371741.0200745275</v>
      </c>
      <c r="U35" s="7">
        <f t="shared" si="9"/>
        <v>147156.97992547252</v>
      </c>
      <c r="V35" s="7"/>
      <c r="W35" s="7">
        <v>117211.140625</v>
      </c>
      <c r="X35" s="7">
        <v>96064.32697716204</v>
      </c>
      <c r="Y35" s="7">
        <v>123437.40625</v>
      </c>
      <c r="Z35" s="7">
        <v>101326.88411626319</v>
      </c>
      <c r="AA35" s="7">
        <f t="shared" si="0"/>
        <v>98526.65211301556</v>
      </c>
      <c r="AB35" s="7"/>
      <c r="AC35">
        <v>314.06</v>
      </c>
      <c r="AD35"/>
      <c r="AE35" s="8">
        <v>0.34531828761100769</v>
      </c>
      <c r="AF35" s="8">
        <v>0.32373112440109253</v>
      </c>
      <c r="AG35" s="7">
        <v>646498</v>
      </c>
      <c r="AH35" s="7">
        <v>532786</v>
      </c>
    </row>
    <row r="36" spans="1:34" s="9" customFormat="1" x14ac:dyDescent="0.2">
      <c r="A36" s="6">
        <v>2014</v>
      </c>
      <c r="B36" s="7">
        <v>1912857</v>
      </c>
      <c r="C36" s="7">
        <f t="shared" si="1"/>
        <v>1677996.060431873</v>
      </c>
      <c r="D36" s="7">
        <f t="shared" si="4"/>
        <v>234860.93956812704</v>
      </c>
      <c r="E36" s="7">
        <v>254627.8125</v>
      </c>
      <c r="F36" s="7">
        <f t="shared" si="5"/>
        <v>261629.28541380906</v>
      </c>
      <c r="G36" s="7">
        <v>217827.64540161652</v>
      </c>
      <c r="H36" s="7"/>
      <c r="I36" s="8">
        <v>0.17902958393096924</v>
      </c>
      <c r="J36" s="11">
        <f t="shared" si="2"/>
        <v>4.1914263758055098E-2</v>
      </c>
      <c r="K36" s="10">
        <f t="shared" si="3"/>
        <v>0.13711532017291414</v>
      </c>
      <c r="M36" s="8">
        <v>0.1563066840171814</v>
      </c>
      <c r="N36" s="15">
        <f t="shared" si="6"/>
        <v>0.3413764764265666</v>
      </c>
      <c r="P36" s="7">
        <v>342458</v>
      </c>
      <c r="Q36" s="7">
        <v>262282</v>
      </c>
      <c r="R36" s="7">
        <f t="shared" si="7"/>
        <v>80176</v>
      </c>
      <c r="S36" s="7"/>
      <c r="T36" s="7">
        <f t="shared" si="8"/>
        <v>1415714.060431873</v>
      </c>
      <c r="U36" s="7">
        <f t="shared" si="9"/>
        <v>154684.93956812704</v>
      </c>
      <c r="V36" s="7"/>
      <c r="W36" s="7">
        <v>118315.6875</v>
      </c>
      <c r="X36" s="7">
        <v>97260.652328030192</v>
      </c>
      <c r="Y36" s="7">
        <v>124708.5078125</v>
      </c>
      <c r="Z36" s="7">
        <v>102760.40987576552</v>
      </c>
      <c r="AA36" s="7">
        <f t="shared" si="0"/>
        <v>99935.017772119696</v>
      </c>
      <c r="AB36" s="7"/>
      <c r="AC36">
        <v>313.49</v>
      </c>
      <c r="AD36"/>
      <c r="AE36" s="8">
        <v>0.33418390154838562</v>
      </c>
      <c r="AF36" s="8">
        <v>0.3119882345199585</v>
      </c>
      <c r="AG36" s="7">
        <v>639246</v>
      </c>
      <c r="AH36" s="7">
        <v>523515</v>
      </c>
    </row>
    <row r="37" spans="1:34" s="9" customFormat="1" x14ac:dyDescent="0.2">
      <c r="A37" s="6">
        <v>2015</v>
      </c>
      <c r="B37" s="7">
        <v>1947199</v>
      </c>
      <c r="C37" s="7">
        <f t="shared" si="1"/>
        <v>1703818.0123183196</v>
      </c>
      <c r="D37" s="7">
        <f t="shared" si="4"/>
        <v>243380.98768168036</v>
      </c>
      <c r="E37" s="7">
        <v>266827.5625</v>
      </c>
      <c r="F37" s="7">
        <f t="shared" si="5"/>
        <v>274286.98310794635</v>
      </c>
      <c r="G37" s="7">
        <v>228060.56068229288</v>
      </c>
      <c r="H37" s="7"/>
      <c r="I37" s="8">
        <v>0.16749957203865051</v>
      </c>
      <c r="J37" s="11">
        <f t="shared" si="2"/>
        <v>4.120842254648252E-2</v>
      </c>
      <c r="K37" s="10">
        <f t="shared" si="3"/>
        <v>0.12629114949216799</v>
      </c>
      <c r="M37" s="8">
        <v>0.14433114230632782</v>
      </c>
      <c r="N37" s="15">
        <f t="shared" si="6"/>
        <v>0.32969296724585467</v>
      </c>
      <c r="P37" s="7">
        <v>326155</v>
      </c>
      <c r="Q37" s="7">
        <v>245914</v>
      </c>
      <c r="R37" s="7">
        <f t="shared" si="7"/>
        <v>80241</v>
      </c>
      <c r="S37" s="7"/>
      <c r="T37" s="7">
        <f t="shared" si="8"/>
        <v>1457904.0123183196</v>
      </c>
      <c r="U37" s="7">
        <f t="shared" si="9"/>
        <v>163139.98768168036</v>
      </c>
      <c r="V37" s="7"/>
      <c r="W37" s="7">
        <v>119370.8828125</v>
      </c>
      <c r="X37" s="7">
        <v>98191.641187948437</v>
      </c>
      <c r="Y37" s="7">
        <v>126023.1328125</v>
      </c>
      <c r="Z37" s="7">
        <v>103975.02349672218</v>
      </c>
      <c r="AA37" s="7">
        <f t="shared" si="0"/>
        <v>100936.68276065125</v>
      </c>
      <c r="AB37" s="7"/>
      <c r="AC37">
        <v>313.35000000000002</v>
      </c>
      <c r="AD37"/>
      <c r="AE37" s="8">
        <v>0.31654185056686401</v>
      </c>
      <c r="AF37" s="8">
        <v>0.29343801736831665</v>
      </c>
      <c r="AG37" s="7">
        <v>616370</v>
      </c>
      <c r="AH37" s="7">
        <v>499965</v>
      </c>
    </row>
    <row r="38" spans="1:34" s="9" customFormat="1" x14ac:dyDescent="0.2">
      <c r="A38" s="6">
        <v>2016</v>
      </c>
      <c r="B38" s="7">
        <v>1976843</v>
      </c>
      <c r="C38" s="7">
        <f t="shared" si="1"/>
        <v>1725080.94430293</v>
      </c>
      <c r="D38" s="7">
        <f t="shared" si="4"/>
        <v>251762.05569706997</v>
      </c>
      <c r="E38" s="7">
        <v>272845.65625</v>
      </c>
      <c r="F38" s="7">
        <f t="shared" si="5"/>
        <v>277743.30605406407</v>
      </c>
      <c r="G38" s="7">
        <v>233387.15623850757</v>
      </c>
      <c r="H38" s="7"/>
      <c r="I38" s="8">
        <v>0.15106663107872009</v>
      </c>
      <c r="J38" s="11">
        <f t="shared" si="2"/>
        <v>4.0061356507092499E-2</v>
      </c>
      <c r="K38" s="10">
        <f t="shared" si="3"/>
        <v>0.11100527457162759</v>
      </c>
      <c r="M38" s="8">
        <v>0.12720562517642975</v>
      </c>
      <c r="N38" s="15">
        <f t="shared" si="6"/>
        <v>0.31456289066566306</v>
      </c>
      <c r="P38" s="7">
        <v>298635</v>
      </c>
      <c r="Q38" s="7">
        <v>219440</v>
      </c>
      <c r="R38" s="7">
        <f t="shared" si="7"/>
        <v>79195</v>
      </c>
      <c r="S38" s="7"/>
      <c r="T38" s="7">
        <f t="shared" si="8"/>
        <v>1505640.94430293</v>
      </c>
      <c r="U38" s="7">
        <f t="shared" si="9"/>
        <v>172567.05569706997</v>
      </c>
      <c r="V38" s="7"/>
      <c r="W38" s="7">
        <v>122669.625</v>
      </c>
      <c r="X38" s="7">
        <v>101475.18350509225</v>
      </c>
      <c r="Y38" s="7">
        <v>130051.90625</v>
      </c>
      <c r="Z38" s="7">
        <v>107954.46502682458</v>
      </c>
      <c r="AA38" s="7">
        <f t="shared" si="0"/>
        <v>103296.68918504966</v>
      </c>
      <c r="AB38" s="7"/>
      <c r="AC38">
        <v>316.43</v>
      </c>
      <c r="AD38"/>
      <c r="AE38" s="8">
        <v>0.29457929730415344</v>
      </c>
      <c r="AF38" s="8">
        <v>0.27048352360725403</v>
      </c>
      <c r="AG38" s="7">
        <v>582337</v>
      </c>
      <c r="AH38" s="7">
        <v>466606</v>
      </c>
    </row>
    <row r="39" spans="1:34" s="9" customFormat="1" x14ac:dyDescent="0.2">
      <c r="A39" s="6">
        <v>2017</v>
      </c>
      <c r="B39" s="7">
        <v>2006136</v>
      </c>
      <c r="C39" s="7">
        <f t="shared" si="1"/>
        <v>1746048.998773512</v>
      </c>
      <c r="D39" s="7">
        <f t="shared" si="4"/>
        <v>260087.00122648804</v>
      </c>
      <c r="E39" s="7">
        <v>282271.15625</v>
      </c>
      <c r="F39" s="7">
        <f t="shared" si="5"/>
        <v>282271.15625</v>
      </c>
      <c r="G39" s="7">
        <v>241676.0382646042</v>
      </c>
      <c r="H39" s="7"/>
      <c r="I39" s="8">
        <v>0.14999331533908844</v>
      </c>
      <c r="J39" s="11">
        <f t="shared" si="2"/>
        <v>4.1796762363617179E-2</v>
      </c>
      <c r="K39" s="10">
        <f t="shared" si="3"/>
        <v>0.10819655297547126</v>
      </c>
      <c r="L39" s="8"/>
      <c r="M39" s="8">
        <v>0.12431323528289795</v>
      </c>
      <c r="N39" s="15">
        <f t="shared" si="6"/>
        <v>0.32239212111558796</v>
      </c>
      <c r="P39" s="7">
        <v>300907</v>
      </c>
      <c r="Q39" s="7">
        <v>217057</v>
      </c>
      <c r="R39" s="7">
        <f t="shared" si="7"/>
        <v>83850</v>
      </c>
      <c r="S39" s="7"/>
      <c r="T39" s="7">
        <f t="shared" si="8"/>
        <v>1528991.998773512</v>
      </c>
      <c r="U39" s="7">
        <f t="shared" si="9"/>
        <v>176237.00122648804</v>
      </c>
      <c r="V39" s="7"/>
      <c r="W39" s="7">
        <v>124989.34375</v>
      </c>
      <c r="X39" s="7">
        <v>103777.85257924176</v>
      </c>
      <c r="Y39" s="7">
        <v>132768.3125</v>
      </c>
      <c r="Z39" s="7">
        <v>110766.13582040051</v>
      </c>
      <c r="AA39" s="7">
        <f>X39*AC$39/AC39</f>
        <v>103777.85257924176</v>
      </c>
      <c r="AB39" s="10">
        <f>AA39/AA22-1</f>
        <v>0.45196505393345832</v>
      </c>
      <c r="AC39">
        <v>322.11</v>
      </c>
      <c r="AD39"/>
      <c r="AE39" s="8">
        <v>0.28888419270515442</v>
      </c>
      <c r="AF39" s="8">
        <v>0.26315411925315857</v>
      </c>
      <c r="AG39" s="7">
        <v>579541</v>
      </c>
      <c r="AH39" s="7">
        <v>459480</v>
      </c>
    </row>
    <row r="40" spans="1:34" x14ac:dyDescent="0.2">
      <c r="J40" s="2"/>
      <c r="M40" s="2"/>
      <c r="AC40">
        <v>328.4</v>
      </c>
    </row>
    <row r="41" spans="1:34" x14ac:dyDescent="0.2">
      <c r="A41" s="5" t="s">
        <v>28</v>
      </c>
      <c r="AC41">
        <v>334.26</v>
      </c>
    </row>
    <row r="42" spans="1:34" x14ac:dyDescent="0.2">
      <c r="A42" s="5" t="s">
        <v>29</v>
      </c>
      <c r="AC42">
        <v>335.92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63B6E-01C5-4385-8DB4-CD95A1F0FDC6}">
  <dimension ref="A1:AC54"/>
  <sheetViews>
    <sheetView workbookViewId="0">
      <selection activeCell="H4" sqref="H4"/>
    </sheetView>
  </sheetViews>
  <sheetFormatPr defaultRowHeight="14.25" x14ac:dyDescent="0.2"/>
  <cols>
    <col min="1" max="1" width="9.140625" style="17"/>
    <col min="2" max="2" width="10.140625" style="17" bestFit="1" customWidth="1"/>
    <col min="3" max="4" width="9.140625" style="17"/>
    <col min="5" max="5" width="13.5703125" style="17" bestFit="1" customWidth="1"/>
    <col min="6" max="11" width="9.140625" style="17"/>
    <col min="12" max="12" width="11.5703125" style="17" customWidth="1"/>
    <col min="13" max="13" width="9.140625" style="17"/>
    <col min="14" max="14" width="15.28515625" style="17" customWidth="1"/>
    <col min="15" max="23" width="9.140625" style="17"/>
    <col min="29" max="16384" width="9.140625" style="17"/>
  </cols>
  <sheetData>
    <row r="1" spans="1:29" x14ac:dyDescent="0.2">
      <c r="B1" s="17" t="s">
        <v>59</v>
      </c>
      <c r="K1" s="17" t="s">
        <v>58</v>
      </c>
      <c r="O1" s="17" t="s">
        <v>61</v>
      </c>
      <c r="X1" s="17"/>
      <c r="Y1" s="17"/>
      <c r="Z1" s="17"/>
      <c r="AA1" s="17"/>
      <c r="AB1" s="17"/>
    </row>
    <row r="2" spans="1:29" x14ac:dyDescent="0.2">
      <c r="B2" s="18" t="s">
        <v>56</v>
      </c>
      <c r="E2" s="17" t="s">
        <v>53</v>
      </c>
      <c r="H2" s="17" t="s">
        <v>52</v>
      </c>
      <c r="K2" s="17" t="s">
        <v>43</v>
      </c>
      <c r="O2" s="18" t="s">
        <v>51</v>
      </c>
      <c r="R2" s="18" t="s">
        <v>50</v>
      </c>
      <c r="U2" s="18" t="s">
        <v>49</v>
      </c>
      <c r="X2" s="17"/>
      <c r="Y2" s="17"/>
      <c r="Z2" s="17"/>
      <c r="AA2" s="17"/>
      <c r="AB2" s="17"/>
    </row>
    <row r="3" spans="1:29" x14ac:dyDescent="0.2">
      <c r="A3" s="18" t="s">
        <v>60</v>
      </c>
      <c r="B3" s="18" t="s">
        <v>48</v>
      </c>
      <c r="C3" s="18" t="s">
        <v>47</v>
      </c>
      <c r="D3" s="18"/>
      <c r="E3" s="18" t="s">
        <v>54</v>
      </c>
      <c r="F3" s="18" t="s">
        <v>46</v>
      </c>
      <c r="G3" s="18"/>
      <c r="H3" s="18" t="s">
        <v>54</v>
      </c>
      <c r="I3" s="18" t="s">
        <v>46</v>
      </c>
      <c r="J3" s="18"/>
      <c r="K3" s="17" t="s">
        <v>57</v>
      </c>
      <c r="L3" s="17" t="s">
        <v>53</v>
      </c>
      <c r="M3" s="17" t="s">
        <v>5</v>
      </c>
      <c r="O3" s="18" t="s">
        <v>45</v>
      </c>
      <c r="P3" s="18" t="s">
        <v>44</v>
      </c>
      <c r="R3" s="18" t="s">
        <v>45</v>
      </c>
      <c r="S3" s="18" t="s">
        <v>44</v>
      </c>
      <c r="U3" s="18" t="s">
        <v>45</v>
      </c>
      <c r="V3" s="18" t="s">
        <v>44</v>
      </c>
      <c r="X3" s="17"/>
      <c r="Y3" s="17"/>
      <c r="Z3" s="17"/>
      <c r="AA3" s="17"/>
      <c r="AB3" s="17"/>
    </row>
    <row r="4" spans="1:29" x14ac:dyDescent="0.2">
      <c r="A4" s="18">
        <v>1980</v>
      </c>
      <c r="B4" s="18"/>
      <c r="C4" s="18"/>
      <c r="D4" s="18"/>
      <c r="E4" s="18"/>
      <c r="F4" s="18"/>
      <c r="G4" s="18"/>
      <c r="H4" s="18"/>
      <c r="I4" s="18"/>
      <c r="J4" s="18"/>
      <c r="K4" s="20">
        <f t="shared" ref="K4:K44" si="0">M4/M$41*B$41</f>
        <v>44757.381018906584</v>
      </c>
      <c r="L4" s="21">
        <f t="shared" ref="L4:L44" si="1">K4/12</f>
        <v>3729.7817515755487</v>
      </c>
      <c r="M4" s="17">
        <v>100</v>
      </c>
      <c r="O4" s="18"/>
      <c r="P4" s="18"/>
      <c r="R4" s="18"/>
      <c r="S4" s="18"/>
      <c r="U4" s="18"/>
      <c r="V4" s="18"/>
      <c r="X4" s="17"/>
      <c r="Y4" s="17"/>
      <c r="Z4" s="17"/>
      <c r="AA4" s="17"/>
      <c r="AB4" s="17"/>
      <c r="AC4" s="20"/>
    </row>
    <row r="5" spans="1:29" x14ac:dyDescent="0.2">
      <c r="A5" s="18">
        <v>1981</v>
      </c>
      <c r="B5" s="18"/>
      <c r="C5" s="18"/>
      <c r="D5" s="18"/>
      <c r="E5" s="18"/>
      <c r="F5" s="18"/>
      <c r="G5" s="18"/>
      <c r="H5" s="18"/>
      <c r="I5" s="18"/>
      <c r="J5" s="18"/>
      <c r="K5" s="20">
        <f t="shared" si="0"/>
        <v>50173.024122194278</v>
      </c>
      <c r="L5" s="21">
        <f t="shared" si="1"/>
        <v>4181.0853435161898</v>
      </c>
      <c r="M5" s="17">
        <v>112.1</v>
      </c>
      <c r="O5" s="18"/>
      <c r="P5" s="18"/>
      <c r="R5" s="18"/>
      <c r="S5" s="18"/>
      <c r="U5" s="18"/>
      <c r="V5" s="18"/>
      <c r="X5" s="17"/>
      <c r="Y5" s="17"/>
      <c r="Z5" s="17"/>
      <c r="AA5" s="17"/>
      <c r="AB5" s="17"/>
      <c r="AC5" s="20"/>
    </row>
    <row r="6" spans="1:29" x14ac:dyDescent="0.2">
      <c r="A6" s="18">
        <v>1982</v>
      </c>
      <c r="B6" s="18"/>
      <c r="C6" s="18"/>
      <c r="D6" s="18"/>
      <c r="E6" s="18"/>
      <c r="F6" s="18"/>
      <c r="G6" s="18"/>
      <c r="H6" s="18"/>
      <c r="I6" s="18"/>
      <c r="J6" s="18"/>
      <c r="K6" s="20">
        <f t="shared" si="0"/>
        <v>54469.732700009306</v>
      </c>
      <c r="L6" s="21">
        <f t="shared" si="1"/>
        <v>4539.1443916674425</v>
      </c>
      <c r="M6" s="17">
        <v>121.7</v>
      </c>
      <c r="O6" s="18"/>
      <c r="P6" s="18"/>
      <c r="R6" s="18"/>
      <c r="S6" s="18"/>
      <c r="U6" s="18"/>
      <c r="V6" s="18"/>
      <c r="X6" s="17"/>
      <c r="Y6" s="17"/>
      <c r="Z6" s="17"/>
      <c r="AA6" s="17"/>
      <c r="AB6" s="17"/>
      <c r="AC6" s="20"/>
    </row>
    <row r="7" spans="1:29" x14ac:dyDescent="0.2">
      <c r="A7" s="18">
        <v>1983</v>
      </c>
      <c r="B7" s="18"/>
      <c r="C7" s="18"/>
      <c r="D7" s="18"/>
      <c r="E7" s="18"/>
      <c r="F7" s="18"/>
      <c r="G7" s="18"/>
      <c r="H7" s="18"/>
      <c r="I7" s="18"/>
      <c r="J7" s="18"/>
      <c r="K7" s="20">
        <f t="shared" si="0"/>
        <v>59348.287231070128</v>
      </c>
      <c r="L7" s="21">
        <f t="shared" si="1"/>
        <v>4945.6906025891776</v>
      </c>
      <c r="M7" s="17">
        <v>132.6</v>
      </c>
      <c r="O7" s="18"/>
      <c r="P7" s="18"/>
      <c r="R7" s="18"/>
      <c r="S7" s="18"/>
      <c r="U7" s="18"/>
      <c r="V7" s="18"/>
      <c r="X7" s="17"/>
      <c r="Y7" s="17"/>
      <c r="Z7" s="17"/>
      <c r="AA7" s="17"/>
      <c r="AB7" s="17"/>
      <c r="AC7" s="20"/>
    </row>
    <row r="8" spans="1:29" x14ac:dyDescent="0.2">
      <c r="A8" s="18">
        <v>1984</v>
      </c>
      <c r="B8" s="18"/>
      <c r="C8" s="18"/>
      <c r="D8" s="18"/>
      <c r="E8" s="18"/>
      <c r="F8" s="18"/>
      <c r="G8" s="18"/>
      <c r="H8" s="18"/>
      <c r="I8" s="18"/>
      <c r="J8" s="18"/>
      <c r="K8" s="20">
        <f t="shared" si="0"/>
        <v>64092.569619074216</v>
      </c>
      <c r="L8" s="21">
        <f t="shared" si="1"/>
        <v>5341.0474682561844</v>
      </c>
      <c r="M8" s="17">
        <v>143.19999999999999</v>
      </c>
      <c r="O8" s="18"/>
      <c r="P8" s="18"/>
      <c r="R8" s="18"/>
      <c r="S8" s="18"/>
      <c r="U8" s="18"/>
      <c r="V8" s="18"/>
      <c r="X8" s="17"/>
      <c r="Y8" s="17"/>
      <c r="Z8" s="17"/>
      <c r="AA8" s="17"/>
      <c r="AB8" s="17"/>
      <c r="AC8" s="20"/>
    </row>
    <row r="9" spans="1:29" x14ac:dyDescent="0.2">
      <c r="A9" s="18">
        <v>1985</v>
      </c>
      <c r="B9" s="18"/>
      <c r="C9" s="18"/>
      <c r="D9" s="18"/>
      <c r="E9" s="18"/>
      <c r="F9" s="18"/>
      <c r="G9" s="18"/>
      <c r="H9" s="18"/>
      <c r="I9" s="18"/>
      <c r="J9" s="18"/>
      <c r="K9" s="20">
        <f t="shared" si="0"/>
        <v>68836.852007078327</v>
      </c>
      <c r="L9" s="21">
        <f t="shared" si="1"/>
        <v>5736.4043339231939</v>
      </c>
      <c r="M9" s="17">
        <v>153.80000000000001</v>
      </c>
      <c r="O9" s="18"/>
      <c r="P9" s="18"/>
      <c r="R9" s="18"/>
      <c r="S9" s="18"/>
      <c r="U9" s="18"/>
      <c r="V9" s="18"/>
      <c r="X9" s="17"/>
      <c r="Y9" s="17"/>
      <c r="Z9" s="17"/>
      <c r="AA9" s="17"/>
      <c r="AB9" s="17"/>
      <c r="AC9" s="20"/>
    </row>
    <row r="10" spans="1:29" x14ac:dyDescent="0.2">
      <c r="A10" s="18">
        <v>1986</v>
      </c>
      <c r="B10" s="18"/>
      <c r="C10" s="18"/>
      <c r="D10" s="18"/>
      <c r="E10" s="18"/>
      <c r="F10" s="18"/>
      <c r="G10" s="18"/>
      <c r="H10" s="18"/>
      <c r="I10" s="18"/>
      <c r="J10" s="18"/>
      <c r="K10" s="20">
        <f t="shared" si="0"/>
        <v>71746.081773307262</v>
      </c>
      <c r="L10" s="21">
        <f t="shared" si="1"/>
        <v>5978.8401477756051</v>
      </c>
      <c r="M10" s="17">
        <v>160.30000000000001</v>
      </c>
      <c r="O10" s="18"/>
      <c r="P10" s="18"/>
      <c r="R10" s="18"/>
      <c r="S10" s="18"/>
      <c r="U10" s="18"/>
      <c r="V10" s="18"/>
      <c r="X10" s="17"/>
      <c r="Y10" s="17"/>
      <c r="Z10" s="17"/>
      <c r="AA10" s="17"/>
      <c r="AB10" s="17"/>
      <c r="AC10" s="20"/>
    </row>
    <row r="11" spans="1:29" x14ac:dyDescent="0.2">
      <c r="A11" s="18">
        <v>1987</v>
      </c>
      <c r="B11" s="18"/>
      <c r="C11" s="18"/>
      <c r="D11" s="18"/>
      <c r="E11" s="18"/>
      <c r="F11" s="18"/>
      <c r="G11" s="18"/>
      <c r="H11" s="18"/>
      <c r="I11" s="18"/>
      <c r="J11" s="18"/>
      <c r="K11" s="20">
        <f t="shared" si="0"/>
        <v>74744.826301573994</v>
      </c>
      <c r="L11" s="21">
        <f t="shared" si="1"/>
        <v>6228.7355251311665</v>
      </c>
      <c r="M11" s="17">
        <v>167</v>
      </c>
      <c r="O11" s="18"/>
      <c r="P11" s="18"/>
      <c r="R11" s="18"/>
      <c r="S11" s="18"/>
      <c r="U11" s="18"/>
      <c r="V11" s="18"/>
      <c r="X11" s="17"/>
      <c r="Y11" s="17"/>
      <c r="Z11" s="17"/>
      <c r="AA11" s="17"/>
      <c r="AB11" s="17"/>
      <c r="AC11" s="20"/>
    </row>
    <row r="12" spans="1:29" x14ac:dyDescent="0.2">
      <c r="A12" s="18">
        <v>1988</v>
      </c>
      <c r="B12" s="18"/>
      <c r="C12" s="18"/>
      <c r="D12" s="18"/>
      <c r="E12" s="18"/>
      <c r="F12" s="18"/>
      <c r="G12" s="18"/>
      <c r="H12" s="18"/>
      <c r="I12" s="18"/>
      <c r="J12" s="18"/>
      <c r="K12" s="20">
        <f t="shared" si="0"/>
        <v>79086.292260407936</v>
      </c>
      <c r="L12" s="21">
        <f t="shared" si="1"/>
        <v>6590.5243550339947</v>
      </c>
      <c r="M12" s="17">
        <v>176.7</v>
      </c>
      <c r="O12" s="18"/>
      <c r="P12" s="18"/>
      <c r="R12" s="18"/>
      <c r="S12" s="18"/>
      <c r="U12" s="18"/>
      <c r="V12" s="18"/>
      <c r="X12" s="17"/>
      <c r="Y12" s="17"/>
      <c r="Z12" s="17"/>
      <c r="AA12" s="17"/>
      <c r="AB12" s="17"/>
      <c r="AC12" s="20"/>
    </row>
    <row r="13" spans="1:29" x14ac:dyDescent="0.2">
      <c r="A13" s="18">
        <v>1989</v>
      </c>
      <c r="B13" s="18"/>
      <c r="C13" s="18"/>
      <c r="D13" s="18"/>
      <c r="E13" s="18"/>
      <c r="F13" s="18"/>
      <c r="G13" s="18"/>
      <c r="H13" s="18"/>
      <c r="I13" s="18"/>
      <c r="J13" s="18"/>
      <c r="K13" s="20">
        <f t="shared" si="0"/>
        <v>84188.63369656328</v>
      </c>
      <c r="L13" s="21">
        <f t="shared" si="1"/>
        <v>7015.7194747136064</v>
      </c>
      <c r="M13" s="17">
        <v>188.1</v>
      </c>
      <c r="O13" s="18"/>
      <c r="P13" s="18"/>
      <c r="R13" s="18"/>
      <c r="S13" s="18"/>
      <c r="U13" s="18"/>
      <c r="V13" s="18"/>
      <c r="X13" s="17"/>
      <c r="Y13" s="17"/>
      <c r="Z13" s="17"/>
      <c r="AA13" s="17"/>
      <c r="AB13" s="17"/>
      <c r="AC13" s="20"/>
    </row>
    <row r="14" spans="1:29" x14ac:dyDescent="0.2">
      <c r="A14" s="18">
        <v>1990</v>
      </c>
      <c r="B14" s="18"/>
      <c r="C14" s="18"/>
      <c r="D14" s="18"/>
      <c r="E14" s="18"/>
      <c r="F14" s="18"/>
      <c r="G14" s="18"/>
      <c r="H14" s="18"/>
      <c r="I14" s="18"/>
      <c r="J14" s="18"/>
      <c r="K14" s="20">
        <f t="shared" si="0"/>
        <v>93005.837757287882</v>
      </c>
      <c r="L14" s="21">
        <f t="shared" si="1"/>
        <v>7750.4864797739901</v>
      </c>
      <c r="M14" s="17">
        <v>207.8</v>
      </c>
      <c r="O14" s="18"/>
      <c r="P14" s="18"/>
      <c r="R14" s="18"/>
      <c r="S14" s="18"/>
      <c r="U14" s="18"/>
      <c r="V14" s="18"/>
      <c r="X14" s="17"/>
      <c r="Y14" s="17"/>
      <c r="Z14" s="17"/>
      <c r="AA14" s="17"/>
      <c r="AB14" s="17"/>
      <c r="AC14" s="20"/>
    </row>
    <row r="15" spans="1:29" x14ac:dyDescent="0.2">
      <c r="A15" s="18">
        <v>1991</v>
      </c>
      <c r="B15" s="18"/>
      <c r="C15" s="18"/>
      <c r="D15" s="18"/>
      <c r="E15" s="18"/>
      <c r="F15" s="18"/>
      <c r="G15" s="18"/>
      <c r="H15" s="18"/>
      <c r="I15" s="18"/>
      <c r="J15" s="18"/>
      <c r="K15" s="20">
        <f t="shared" si="0"/>
        <v>101688.76967495575</v>
      </c>
      <c r="L15" s="21">
        <f t="shared" si="1"/>
        <v>8474.0641395796465</v>
      </c>
      <c r="M15" s="17">
        <v>227.2</v>
      </c>
      <c r="O15" s="18"/>
      <c r="P15" s="18"/>
      <c r="R15" s="18"/>
      <c r="S15" s="18"/>
      <c r="U15" s="18"/>
      <c r="V15" s="18"/>
      <c r="X15" s="17"/>
      <c r="Y15" s="17"/>
      <c r="Z15" s="17"/>
      <c r="AA15" s="17"/>
      <c r="AB15" s="17"/>
      <c r="AC15" s="20"/>
    </row>
    <row r="16" spans="1:29" x14ac:dyDescent="0.2">
      <c r="A16" s="18">
        <v>1992</v>
      </c>
      <c r="B16" s="18"/>
      <c r="C16" s="18"/>
      <c r="D16" s="18"/>
      <c r="E16" s="18"/>
      <c r="F16" s="18"/>
      <c r="G16" s="18"/>
      <c r="H16" s="18"/>
      <c r="I16" s="18"/>
      <c r="J16" s="18"/>
      <c r="K16" s="20">
        <f t="shared" si="0"/>
        <v>104016.15348793889</v>
      </c>
      <c r="L16" s="21">
        <f t="shared" si="1"/>
        <v>8668.0127906615744</v>
      </c>
      <c r="M16" s="17">
        <v>232.4</v>
      </c>
      <c r="O16" s="18"/>
      <c r="P16" s="18"/>
      <c r="R16" s="18"/>
      <c r="S16" s="18"/>
      <c r="U16" s="18"/>
      <c r="V16" s="18"/>
      <c r="X16" s="17"/>
      <c r="Y16" s="17"/>
      <c r="Z16" s="17"/>
      <c r="AA16" s="17"/>
      <c r="AB16" s="17"/>
      <c r="AC16" s="20"/>
    </row>
    <row r="17" spans="1:29" x14ac:dyDescent="0.2">
      <c r="A17" s="18">
        <v>1993</v>
      </c>
      <c r="B17" s="18"/>
      <c r="C17" s="18"/>
      <c r="D17" s="18"/>
      <c r="E17" s="18"/>
      <c r="F17" s="18"/>
      <c r="G17" s="18"/>
      <c r="H17" s="18"/>
      <c r="I17" s="18"/>
      <c r="J17" s="18"/>
      <c r="K17" s="20">
        <f t="shared" si="0"/>
        <v>108849.9506379808</v>
      </c>
      <c r="L17" s="21">
        <f t="shared" si="1"/>
        <v>9070.829219831734</v>
      </c>
      <c r="M17" s="17">
        <v>243.2</v>
      </c>
      <c r="O17" s="18"/>
      <c r="P17" s="18"/>
      <c r="R17" s="18"/>
      <c r="S17" s="18"/>
      <c r="U17" s="18"/>
      <c r="V17" s="18"/>
      <c r="X17" s="17"/>
      <c r="Y17" s="17"/>
      <c r="Z17" s="17"/>
      <c r="AA17" s="17"/>
      <c r="AB17" s="17"/>
      <c r="AC17" s="20"/>
    </row>
    <row r="18" spans="1:29" x14ac:dyDescent="0.2">
      <c r="A18" s="18">
        <v>1994</v>
      </c>
      <c r="B18" s="18"/>
      <c r="C18" s="18"/>
      <c r="D18" s="18"/>
      <c r="E18" s="18"/>
      <c r="F18" s="18"/>
      <c r="G18" s="18"/>
      <c r="H18" s="18"/>
      <c r="I18" s="18"/>
      <c r="J18" s="18"/>
      <c r="K18" s="20">
        <f t="shared" si="0"/>
        <v>111222.09183198285</v>
      </c>
      <c r="L18" s="21">
        <f t="shared" si="1"/>
        <v>9268.5076526652374</v>
      </c>
      <c r="M18" s="17">
        <v>248.5</v>
      </c>
      <c r="O18" s="18"/>
      <c r="P18" s="18"/>
      <c r="R18" s="18"/>
      <c r="S18" s="18"/>
      <c r="U18" s="18"/>
      <c r="V18" s="18"/>
      <c r="X18" s="17"/>
      <c r="Y18" s="17"/>
      <c r="Z18" s="17"/>
      <c r="AA18" s="17"/>
      <c r="AB18" s="17"/>
      <c r="AC18" s="20"/>
    </row>
    <row r="19" spans="1:29" x14ac:dyDescent="0.2">
      <c r="A19" s="18">
        <v>1995</v>
      </c>
      <c r="B19" s="18"/>
      <c r="C19" s="18"/>
      <c r="D19" s="18"/>
      <c r="E19" s="18"/>
      <c r="F19" s="18"/>
      <c r="G19" s="18"/>
      <c r="H19" s="18"/>
      <c r="I19" s="18"/>
      <c r="J19" s="18"/>
      <c r="K19" s="20">
        <f t="shared" si="0"/>
        <v>114041.80683617397</v>
      </c>
      <c r="L19" s="21">
        <f t="shared" si="1"/>
        <v>9503.4839030144976</v>
      </c>
      <c r="M19" s="17">
        <v>254.8</v>
      </c>
      <c r="O19" s="18"/>
      <c r="P19" s="18"/>
      <c r="R19" s="18"/>
      <c r="S19" s="18"/>
      <c r="U19" s="18"/>
      <c r="V19" s="18"/>
      <c r="X19" s="17"/>
      <c r="Y19" s="17"/>
      <c r="Z19" s="17"/>
      <c r="AA19" s="17"/>
      <c r="AB19" s="17"/>
      <c r="AC19" s="20"/>
    </row>
    <row r="20" spans="1:29" x14ac:dyDescent="0.2">
      <c r="A20" s="18">
        <v>1996</v>
      </c>
      <c r="B20" s="18"/>
      <c r="C20" s="18"/>
      <c r="D20" s="18"/>
      <c r="E20" s="18"/>
      <c r="F20" s="18"/>
      <c r="G20" s="18"/>
      <c r="H20" s="18"/>
      <c r="I20" s="18"/>
      <c r="J20" s="18"/>
      <c r="K20" s="20">
        <f t="shared" si="0"/>
        <v>114578.89540840086</v>
      </c>
      <c r="L20" s="21">
        <f t="shared" si="1"/>
        <v>9548.2412840334055</v>
      </c>
      <c r="M20" s="17">
        <v>256</v>
      </c>
      <c r="O20" s="18"/>
      <c r="P20" s="18"/>
      <c r="R20" s="18"/>
      <c r="S20" s="18"/>
      <c r="U20" s="18"/>
      <c r="V20" s="18"/>
      <c r="X20" s="17"/>
      <c r="Y20" s="17"/>
      <c r="Z20" s="17"/>
      <c r="AA20" s="17"/>
      <c r="AB20" s="17"/>
      <c r="AC20" s="20"/>
    </row>
    <row r="21" spans="1:29" x14ac:dyDescent="0.2">
      <c r="A21" s="18">
        <v>1997</v>
      </c>
      <c r="B21" s="18"/>
      <c r="C21" s="18"/>
      <c r="D21" s="18"/>
      <c r="E21" s="18"/>
      <c r="F21" s="18"/>
      <c r="G21" s="18"/>
      <c r="H21" s="18"/>
      <c r="I21" s="18"/>
      <c r="J21" s="18"/>
      <c r="K21" s="20">
        <f t="shared" si="0"/>
        <v>115160.74136164665</v>
      </c>
      <c r="L21" s="21">
        <f t="shared" si="1"/>
        <v>9596.728446803887</v>
      </c>
      <c r="M21" s="17">
        <v>257.3</v>
      </c>
      <c r="O21" s="18"/>
      <c r="P21" s="18"/>
      <c r="R21" s="18"/>
      <c r="S21" s="18"/>
      <c r="U21" s="18"/>
      <c r="V21" s="18"/>
      <c r="X21" s="17"/>
      <c r="Y21" s="17"/>
      <c r="Z21" s="17"/>
      <c r="AA21" s="17"/>
      <c r="AB21" s="17"/>
      <c r="AC21" s="20"/>
    </row>
    <row r="22" spans="1:29" x14ac:dyDescent="0.2">
      <c r="A22" s="18">
        <v>1998</v>
      </c>
      <c r="B22" s="18"/>
      <c r="C22" s="18"/>
      <c r="D22" s="18"/>
      <c r="E22" s="18"/>
      <c r="F22" s="18"/>
      <c r="G22" s="18"/>
      <c r="H22" s="18"/>
      <c r="I22" s="18"/>
      <c r="J22" s="18"/>
      <c r="K22" s="20">
        <f t="shared" si="0"/>
        <v>115026.46921858992</v>
      </c>
      <c r="L22" s="21">
        <f t="shared" si="1"/>
        <v>9585.5391015491605</v>
      </c>
      <c r="M22" s="17">
        <v>257</v>
      </c>
      <c r="O22" s="18"/>
      <c r="P22" s="18"/>
      <c r="R22" s="18"/>
      <c r="S22" s="18"/>
      <c r="U22" s="18"/>
      <c r="V22" s="18"/>
      <c r="X22" s="17"/>
      <c r="Y22" s="17"/>
      <c r="Z22" s="17"/>
      <c r="AA22" s="17"/>
      <c r="AB22" s="17"/>
      <c r="AC22" s="20"/>
    </row>
    <row r="23" spans="1:29" x14ac:dyDescent="0.2">
      <c r="A23" s="18">
        <v>1999</v>
      </c>
      <c r="B23" s="18"/>
      <c r="C23" s="18"/>
      <c r="D23" s="18"/>
      <c r="E23" s="18"/>
      <c r="F23" s="18"/>
      <c r="G23" s="18"/>
      <c r="H23" s="18"/>
      <c r="I23" s="18"/>
      <c r="J23" s="18"/>
      <c r="K23" s="20">
        <f t="shared" si="0"/>
        <v>115518.8004097979</v>
      </c>
      <c r="L23" s="21">
        <f t="shared" si="1"/>
        <v>9626.566700816491</v>
      </c>
      <c r="M23" s="17">
        <v>258.10000000000002</v>
      </c>
      <c r="O23" s="18"/>
      <c r="P23" s="18"/>
      <c r="R23" s="18"/>
      <c r="S23" s="18"/>
      <c r="U23" s="18"/>
      <c r="V23" s="18"/>
      <c r="X23" s="17"/>
      <c r="Y23" s="17"/>
      <c r="Z23" s="17"/>
      <c r="AA23" s="17"/>
      <c r="AB23" s="17"/>
      <c r="AC23" s="20"/>
    </row>
    <row r="24" spans="1:29" x14ac:dyDescent="0.2">
      <c r="A24" s="18">
        <v>2000</v>
      </c>
      <c r="B24" s="18"/>
      <c r="C24" s="18"/>
      <c r="D24" s="18"/>
      <c r="E24" s="18"/>
      <c r="F24" s="18"/>
      <c r="G24" s="18"/>
      <c r="H24" s="18"/>
      <c r="I24" s="18"/>
      <c r="J24" s="18"/>
      <c r="K24" s="20">
        <f t="shared" si="0"/>
        <v>116682.49231628947</v>
      </c>
      <c r="L24" s="21">
        <f t="shared" si="1"/>
        <v>9723.5410263574558</v>
      </c>
      <c r="M24" s="17">
        <v>260.7</v>
      </c>
      <c r="O24" s="18"/>
      <c r="P24" s="18"/>
      <c r="R24" s="18"/>
      <c r="S24" s="18"/>
      <c r="U24" s="18"/>
      <c r="V24" s="18"/>
      <c r="X24" s="17"/>
      <c r="Y24" s="17"/>
      <c r="Z24" s="17"/>
      <c r="AA24" s="17"/>
      <c r="AB24" s="17"/>
      <c r="AC24" s="20"/>
    </row>
    <row r="25" spans="1:29" x14ac:dyDescent="0.2">
      <c r="A25" s="18">
        <v>2001</v>
      </c>
      <c r="B25" s="18"/>
      <c r="C25" s="18"/>
      <c r="D25" s="18"/>
      <c r="E25" s="18"/>
      <c r="F25" s="18"/>
      <c r="G25" s="18"/>
      <c r="H25" s="18"/>
      <c r="I25" s="18"/>
      <c r="J25" s="18"/>
      <c r="K25" s="20">
        <f t="shared" si="0"/>
        <v>119546.96470149948</v>
      </c>
      <c r="L25" s="21">
        <f t="shared" si="1"/>
        <v>9962.2470584582898</v>
      </c>
      <c r="M25" s="17">
        <v>267.10000000000002</v>
      </c>
      <c r="O25" s="18"/>
      <c r="P25" s="18"/>
      <c r="R25" s="18"/>
      <c r="S25" s="18"/>
      <c r="U25" s="18"/>
      <c r="V25" s="18"/>
      <c r="X25" s="17"/>
      <c r="Y25" s="17"/>
      <c r="Z25" s="17"/>
      <c r="AA25" s="17"/>
      <c r="AB25" s="17"/>
      <c r="AC25" s="20"/>
    </row>
    <row r="26" spans="1:29" x14ac:dyDescent="0.2">
      <c r="A26" s="18">
        <v>2002</v>
      </c>
      <c r="B26" s="18"/>
      <c r="C26" s="18"/>
      <c r="D26" s="18"/>
      <c r="E26" s="18"/>
      <c r="F26" s="18"/>
      <c r="G26" s="18"/>
      <c r="H26" s="18"/>
      <c r="I26" s="18"/>
      <c r="J26" s="18"/>
      <c r="K26" s="20">
        <f t="shared" si="0"/>
        <v>122098.13541957717</v>
      </c>
      <c r="L26" s="21">
        <f t="shared" si="1"/>
        <v>10174.844618298097</v>
      </c>
      <c r="M26" s="17">
        <v>272.8</v>
      </c>
      <c r="O26" s="18"/>
      <c r="P26" s="18"/>
      <c r="R26" s="18"/>
      <c r="S26" s="18"/>
      <c r="U26" s="18"/>
      <c r="V26" s="18"/>
      <c r="X26" s="17"/>
      <c r="Y26" s="17"/>
      <c r="Z26" s="17"/>
      <c r="AA26" s="17"/>
      <c r="AB26" s="17"/>
      <c r="AC26" s="20"/>
    </row>
    <row r="27" spans="1:29" x14ac:dyDescent="0.2">
      <c r="A27" s="18">
        <v>2003</v>
      </c>
      <c r="B27" s="18"/>
      <c r="C27" s="18"/>
      <c r="D27" s="18"/>
      <c r="E27" s="18"/>
      <c r="F27" s="18"/>
      <c r="G27" s="18"/>
      <c r="H27" s="18"/>
      <c r="I27" s="18"/>
      <c r="J27" s="18"/>
      <c r="K27" s="20">
        <f t="shared" si="0"/>
        <v>124470.27661357922</v>
      </c>
      <c r="L27" s="21">
        <f t="shared" si="1"/>
        <v>10372.523051131602</v>
      </c>
      <c r="M27" s="17">
        <v>278.10000000000002</v>
      </c>
      <c r="O27" s="18"/>
      <c r="P27" s="18"/>
      <c r="R27" s="18"/>
      <c r="S27" s="18"/>
      <c r="U27" s="18"/>
      <c r="V27" s="18"/>
      <c r="X27" s="17"/>
      <c r="Y27" s="17"/>
      <c r="Z27" s="17"/>
      <c r="AA27" s="17"/>
      <c r="AB27" s="17"/>
      <c r="AC27" s="20"/>
    </row>
    <row r="28" spans="1:29" x14ac:dyDescent="0.2">
      <c r="A28" s="18">
        <v>2004</v>
      </c>
      <c r="B28" s="18">
        <v>94870</v>
      </c>
      <c r="C28" s="18">
        <v>199227</v>
      </c>
      <c r="D28" s="18"/>
      <c r="E28" s="21">
        <f t="shared" ref="E28:E44" si="2">B28/12</f>
        <v>7905.833333333333</v>
      </c>
      <c r="F28" s="21">
        <f t="shared" ref="F28:F44" si="3">C28/12</f>
        <v>16602.25</v>
      </c>
      <c r="G28" s="21"/>
      <c r="H28" s="21">
        <f t="shared" ref="H28:H44" si="4">B28/$M28*$M$44/12</f>
        <v>9511.9180993314239</v>
      </c>
      <c r="I28" s="21">
        <f t="shared" ref="I28:I44" si="5">C28/$M28*$M$44/12</f>
        <v>19975.028008595989</v>
      </c>
      <c r="J28" s="21"/>
      <c r="K28" s="20">
        <f t="shared" si="0"/>
        <v>124962.60780478717</v>
      </c>
      <c r="L28" s="21">
        <f t="shared" si="1"/>
        <v>10413.550650398931</v>
      </c>
      <c r="M28" s="17">
        <v>279.2</v>
      </c>
      <c r="O28" s="18">
        <v>1521</v>
      </c>
      <c r="P28" s="18">
        <v>16.899999999999999</v>
      </c>
      <c r="Q28" s="18"/>
      <c r="R28" s="18">
        <v>914</v>
      </c>
      <c r="S28" s="18">
        <v>17</v>
      </c>
      <c r="T28" s="18"/>
      <c r="U28" s="18">
        <v>213</v>
      </c>
      <c r="V28" s="18">
        <v>14.3</v>
      </c>
      <c r="X28" s="17"/>
      <c r="Y28" s="17"/>
      <c r="Z28" s="17"/>
      <c r="AA28" s="17"/>
      <c r="AB28" s="17"/>
      <c r="AC28" s="20"/>
    </row>
    <row r="29" spans="1:29" x14ac:dyDescent="0.2">
      <c r="A29" s="18">
        <v>2005</v>
      </c>
      <c r="B29" s="18">
        <v>95797</v>
      </c>
      <c r="C29" s="18">
        <v>201173</v>
      </c>
      <c r="D29" s="18"/>
      <c r="E29" s="21">
        <f t="shared" si="2"/>
        <v>7983.083333333333</v>
      </c>
      <c r="F29" s="21">
        <f t="shared" si="3"/>
        <v>16764.416666666668</v>
      </c>
      <c r="G29" s="21"/>
      <c r="H29" s="21">
        <f t="shared" si="4"/>
        <v>9563.7566096053251</v>
      </c>
      <c r="I29" s="21">
        <f t="shared" si="5"/>
        <v>20083.818996671424</v>
      </c>
      <c r="J29" s="21"/>
      <c r="K29" s="20">
        <f t="shared" si="0"/>
        <v>125499.69637701404</v>
      </c>
      <c r="L29" s="21">
        <f t="shared" si="1"/>
        <v>10458.308031417837</v>
      </c>
      <c r="M29" s="17">
        <v>280.39999999999998</v>
      </c>
      <c r="O29" s="18">
        <v>1325</v>
      </c>
      <c r="P29" s="18">
        <v>14.4</v>
      </c>
      <c r="Q29" s="18"/>
      <c r="R29" s="18">
        <v>826</v>
      </c>
      <c r="S29" s="18">
        <v>15.1</v>
      </c>
      <c r="T29" s="18"/>
      <c r="U29" s="18">
        <v>166</v>
      </c>
      <c r="V29" s="18">
        <v>11.3</v>
      </c>
      <c r="X29" s="17"/>
      <c r="Y29" s="17"/>
      <c r="Z29" s="17"/>
      <c r="AA29" s="17"/>
      <c r="AB29" s="17"/>
      <c r="AC29" s="20"/>
    </row>
    <row r="30" spans="1:29" x14ac:dyDescent="0.2">
      <c r="A30" s="18">
        <v>2006</v>
      </c>
      <c r="B30" s="18">
        <v>100200</v>
      </c>
      <c r="C30" s="18">
        <v>210420</v>
      </c>
      <c r="D30" s="18"/>
      <c r="E30" s="21">
        <f t="shared" si="2"/>
        <v>8350</v>
      </c>
      <c r="F30" s="21">
        <f t="shared" si="3"/>
        <v>17535</v>
      </c>
      <c r="G30" s="21"/>
      <c r="H30" s="21">
        <f t="shared" si="4"/>
        <v>9868.8762226444305</v>
      </c>
      <c r="I30" s="21">
        <f t="shared" si="5"/>
        <v>20724.6400675533</v>
      </c>
      <c r="J30" s="21"/>
      <c r="K30" s="20">
        <f t="shared" si="0"/>
        <v>127209.4283319363</v>
      </c>
      <c r="L30" s="21">
        <f t="shared" si="1"/>
        <v>10600.785694328026</v>
      </c>
      <c r="M30" s="17">
        <v>284.22000000000003</v>
      </c>
      <c r="O30" s="18">
        <v>1489</v>
      </c>
      <c r="P30" s="18">
        <v>16.3</v>
      </c>
      <c r="Q30" s="18"/>
      <c r="R30" s="18">
        <v>898</v>
      </c>
      <c r="S30" s="18">
        <v>16.5</v>
      </c>
      <c r="T30" s="18"/>
      <c r="U30" s="18">
        <v>170</v>
      </c>
      <c r="V30" s="18">
        <v>11.9</v>
      </c>
      <c r="X30" s="17"/>
      <c r="Y30" s="17"/>
      <c r="Z30" s="17"/>
      <c r="AA30" s="17"/>
      <c r="AB30" s="17"/>
      <c r="AC30" s="20"/>
    </row>
    <row r="31" spans="1:29" x14ac:dyDescent="0.2">
      <c r="A31" s="18">
        <v>2007</v>
      </c>
      <c r="B31" s="18">
        <v>104641</v>
      </c>
      <c r="C31" s="18">
        <v>219745</v>
      </c>
      <c r="D31" s="18"/>
      <c r="E31" s="21">
        <f t="shared" si="2"/>
        <v>8720.0833333333339</v>
      </c>
      <c r="F31" s="21">
        <f t="shared" si="3"/>
        <v>18312.083333333332</v>
      </c>
      <c r="G31" s="21"/>
      <c r="H31" s="21">
        <f t="shared" si="4"/>
        <v>10083.131022454765</v>
      </c>
      <c r="I31" s="21">
        <f t="shared" si="5"/>
        <v>21174.469151951165</v>
      </c>
      <c r="J31" s="21"/>
      <c r="K31" s="20">
        <f t="shared" si="0"/>
        <v>130024.66759802551</v>
      </c>
      <c r="L31" s="21">
        <f t="shared" si="1"/>
        <v>10835.388966502125</v>
      </c>
      <c r="M31" s="17">
        <v>290.51</v>
      </c>
      <c r="O31" s="18">
        <v>1264</v>
      </c>
      <c r="P31" s="18">
        <v>13.9</v>
      </c>
      <c r="Q31" s="18"/>
      <c r="R31" s="18">
        <v>786</v>
      </c>
      <c r="S31" s="18">
        <v>14.5</v>
      </c>
      <c r="T31" s="18"/>
      <c r="U31" s="18">
        <v>157</v>
      </c>
      <c r="V31" s="18">
        <v>10.4</v>
      </c>
      <c r="X31" s="17"/>
      <c r="Y31" s="17"/>
      <c r="Z31" s="17"/>
      <c r="AA31" s="17"/>
      <c r="AB31" s="17"/>
      <c r="AC31" s="20"/>
    </row>
    <row r="32" spans="1:29" x14ac:dyDescent="0.2">
      <c r="A32" s="18">
        <v>2008</v>
      </c>
      <c r="B32" s="18">
        <v>112204</v>
      </c>
      <c r="C32" s="18">
        <v>235629</v>
      </c>
      <c r="D32" s="18"/>
      <c r="E32" s="21">
        <f t="shared" si="2"/>
        <v>9350.3333333333339</v>
      </c>
      <c r="F32" s="21">
        <f t="shared" si="3"/>
        <v>19635.75</v>
      </c>
      <c r="G32" s="21"/>
      <c r="H32" s="21">
        <f t="shared" si="4"/>
        <v>10448.634354590111</v>
      </c>
      <c r="I32" s="21">
        <f t="shared" si="5"/>
        <v>21942.18801769735</v>
      </c>
      <c r="J32" s="21"/>
      <c r="K32" s="20">
        <f t="shared" si="0"/>
        <v>134545.16308093508</v>
      </c>
      <c r="L32" s="21">
        <f t="shared" si="1"/>
        <v>11212.096923411256</v>
      </c>
      <c r="M32" s="17">
        <v>300.61</v>
      </c>
      <c r="O32" s="18">
        <v>1528</v>
      </c>
      <c r="P32" s="18">
        <v>16.7</v>
      </c>
      <c r="Q32" s="18"/>
      <c r="R32" s="18">
        <v>935</v>
      </c>
      <c r="S32" s="18">
        <v>16.8</v>
      </c>
      <c r="T32" s="18"/>
      <c r="U32" s="18">
        <v>256</v>
      </c>
      <c r="V32" s="18">
        <v>15.9</v>
      </c>
      <c r="X32" s="17"/>
      <c r="Y32" s="17"/>
      <c r="Z32" s="17"/>
      <c r="AA32" s="17"/>
      <c r="AB32" s="17"/>
      <c r="AC32" s="20"/>
    </row>
    <row r="33" spans="1:29" x14ac:dyDescent="0.2">
      <c r="A33" s="18">
        <v>2009</v>
      </c>
      <c r="B33" s="18">
        <v>118133</v>
      </c>
      <c r="C33" s="18">
        <v>248079</v>
      </c>
      <c r="D33" s="18"/>
      <c r="E33" s="21">
        <f t="shared" si="2"/>
        <v>9844.4166666666661</v>
      </c>
      <c r="F33" s="21">
        <f t="shared" si="3"/>
        <v>20673.25</v>
      </c>
      <c r="G33" s="21"/>
      <c r="H33" s="21">
        <f t="shared" si="4"/>
        <v>11035.628534561392</v>
      </c>
      <c r="I33" s="21">
        <f t="shared" si="5"/>
        <v>23174.791897483814</v>
      </c>
      <c r="J33" s="21"/>
      <c r="K33" s="20">
        <f t="shared" si="0"/>
        <v>134119.96796125549</v>
      </c>
      <c r="L33" s="21">
        <f t="shared" si="1"/>
        <v>11176.663996771291</v>
      </c>
      <c r="M33" s="17">
        <v>299.66000000000003</v>
      </c>
      <c r="O33" s="18">
        <v>1641</v>
      </c>
      <c r="P33" s="18">
        <v>17.8</v>
      </c>
      <c r="Q33" s="18"/>
      <c r="R33" s="18">
        <v>1002</v>
      </c>
      <c r="S33" s="18">
        <v>17.8</v>
      </c>
      <c r="T33" s="18"/>
      <c r="U33" s="18">
        <v>272</v>
      </c>
      <c r="V33" s="18">
        <v>16.5</v>
      </c>
      <c r="X33" s="17"/>
      <c r="Y33" s="17"/>
      <c r="Z33" s="17"/>
      <c r="AA33" s="17"/>
      <c r="AB33" s="17"/>
      <c r="AC33" s="20"/>
    </row>
    <row r="34" spans="1:29" x14ac:dyDescent="0.2">
      <c r="A34" s="18">
        <v>2010</v>
      </c>
      <c r="B34" s="18">
        <v>120404</v>
      </c>
      <c r="C34" s="18">
        <v>252848</v>
      </c>
      <c r="D34" s="18"/>
      <c r="E34" s="21">
        <f t="shared" si="2"/>
        <v>10033.666666666666</v>
      </c>
      <c r="F34" s="21">
        <f t="shared" si="3"/>
        <v>21070.666666666668</v>
      </c>
      <c r="G34" s="21"/>
      <c r="H34" s="21">
        <f t="shared" si="4"/>
        <v>11106.931083723282</v>
      </c>
      <c r="I34" s="21">
        <f t="shared" si="5"/>
        <v>23324.518376941502</v>
      </c>
      <c r="J34" s="21"/>
      <c r="K34" s="20">
        <f t="shared" si="0"/>
        <v>135820.74843997392</v>
      </c>
      <c r="L34" s="21">
        <f t="shared" si="1"/>
        <v>11318.39570333116</v>
      </c>
      <c r="M34" s="17">
        <v>303.45999999999998</v>
      </c>
      <c r="O34" s="18">
        <v>1648</v>
      </c>
      <c r="P34" s="18">
        <v>17.7</v>
      </c>
      <c r="Q34" s="18"/>
      <c r="R34" s="18">
        <v>1023</v>
      </c>
      <c r="S34" s="18">
        <v>18.100000000000001</v>
      </c>
      <c r="T34" s="18"/>
      <c r="U34" s="18">
        <v>250</v>
      </c>
      <c r="V34" s="18">
        <v>14.8</v>
      </c>
      <c r="X34" s="17"/>
      <c r="Y34" s="17"/>
      <c r="Z34" s="17"/>
      <c r="AA34" s="17"/>
      <c r="AB34" s="17"/>
      <c r="AC34" s="20"/>
    </row>
    <row r="35" spans="1:29" x14ac:dyDescent="0.2">
      <c r="A35" s="18">
        <v>2011</v>
      </c>
      <c r="B35" s="18">
        <v>123511</v>
      </c>
      <c r="C35" s="18">
        <v>259372</v>
      </c>
      <c r="D35" s="18"/>
      <c r="E35" s="21">
        <f t="shared" si="2"/>
        <v>10292.583333333334</v>
      </c>
      <c r="F35" s="21">
        <f t="shared" si="3"/>
        <v>21614.333333333332</v>
      </c>
      <c r="G35" s="21"/>
      <c r="H35" s="21">
        <f t="shared" si="4"/>
        <v>11101.96382279592</v>
      </c>
      <c r="I35" s="21">
        <f t="shared" si="5"/>
        <v>23314.025152789822</v>
      </c>
      <c r="J35" s="21"/>
      <c r="K35" s="20">
        <f t="shared" si="0"/>
        <v>139387.91170718079</v>
      </c>
      <c r="L35" s="21">
        <f t="shared" si="1"/>
        <v>11615.659308931732</v>
      </c>
      <c r="M35" s="17">
        <v>311.43</v>
      </c>
      <c r="O35" s="18">
        <v>1730</v>
      </c>
      <c r="P35" s="18">
        <v>18.5</v>
      </c>
      <c r="Q35" s="18"/>
      <c r="R35" s="18">
        <v>1051</v>
      </c>
      <c r="S35" s="18">
        <v>18.5</v>
      </c>
      <c r="T35" s="18"/>
      <c r="U35" s="18">
        <v>284</v>
      </c>
      <c r="V35" s="18">
        <v>16.399999999999999</v>
      </c>
      <c r="X35" s="17"/>
      <c r="Y35" s="17"/>
      <c r="Z35" s="17"/>
      <c r="AA35" s="17"/>
      <c r="AB35" s="17"/>
      <c r="AC35" s="20"/>
    </row>
    <row r="36" spans="1:29" x14ac:dyDescent="0.2">
      <c r="A36" s="18">
        <v>2012</v>
      </c>
      <c r="B36" s="18">
        <v>129185</v>
      </c>
      <c r="C36" s="18">
        <v>271289</v>
      </c>
      <c r="D36" s="18"/>
      <c r="E36" s="21">
        <f t="shared" si="2"/>
        <v>10765.416666666666</v>
      </c>
      <c r="F36" s="21">
        <f t="shared" si="3"/>
        <v>22607.416666666668</v>
      </c>
      <c r="G36" s="21"/>
      <c r="H36" s="21">
        <f t="shared" si="4"/>
        <v>11509.607786972207</v>
      </c>
      <c r="I36" s="21">
        <f t="shared" si="5"/>
        <v>24170.220899639298</v>
      </c>
      <c r="J36" s="21"/>
      <c r="K36" s="20">
        <f t="shared" si="0"/>
        <v>140627.69116140448</v>
      </c>
      <c r="L36" s="21">
        <f t="shared" si="1"/>
        <v>11718.974263450373</v>
      </c>
      <c r="M36" s="17">
        <v>314.2</v>
      </c>
      <c r="O36" s="18">
        <v>1679</v>
      </c>
      <c r="P36" s="18">
        <v>17.7</v>
      </c>
      <c r="Q36" s="18"/>
      <c r="R36" s="18">
        <v>1008</v>
      </c>
      <c r="S36" s="18">
        <v>17.600000000000001</v>
      </c>
      <c r="T36" s="18"/>
      <c r="U36" s="18">
        <v>288</v>
      </c>
      <c r="V36" s="18">
        <v>16.2</v>
      </c>
      <c r="X36" s="17"/>
      <c r="Y36" s="17"/>
      <c r="Z36" s="17"/>
      <c r="AA36" s="17"/>
      <c r="AB36" s="17"/>
      <c r="AC36" s="20"/>
    </row>
    <row r="37" spans="1:29" x14ac:dyDescent="0.2">
      <c r="A37" s="18">
        <v>2013</v>
      </c>
      <c r="B37" s="18">
        <v>132656</v>
      </c>
      <c r="C37" s="18">
        <v>278578</v>
      </c>
      <c r="D37" s="18"/>
      <c r="E37" s="21">
        <f t="shared" si="2"/>
        <v>11054.666666666666</v>
      </c>
      <c r="F37" s="21">
        <f t="shared" si="3"/>
        <v>23214.833333333332</v>
      </c>
      <c r="G37" s="21"/>
      <c r="H37" s="21">
        <f t="shared" si="4"/>
        <v>11824.121590354285</v>
      </c>
      <c r="I37" s="21">
        <f t="shared" si="5"/>
        <v>24830.690993228473</v>
      </c>
      <c r="J37" s="21"/>
      <c r="K37" s="20">
        <f t="shared" si="0"/>
        <v>140565.03082797801</v>
      </c>
      <c r="L37" s="21">
        <f t="shared" si="1"/>
        <v>11713.752568998168</v>
      </c>
      <c r="M37" s="17">
        <v>314.06</v>
      </c>
      <c r="O37" s="18">
        <v>1748</v>
      </c>
      <c r="P37" s="18">
        <v>18.3</v>
      </c>
      <c r="Q37" s="18"/>
      <c r="R37" s="18">
        <v>1067</v>
      </c>
      <c r="S37" s="18">
        <v>18.600000000000001</v>
      </c>
      <c r="T37" s="18"/>
      <c r="U37" s="18">
        <v>278</v>
      </c>
      <c r="V37" s="18">
        <v>15.2</v>
      </c>
      <c r="X37" s="17"/>
      <c r="Y37" s="17"/>
      <c r="Z37" s="17"/>
      <c r="AA37" s="17"/>
      <c r="AB37" s="17"/>
      <c r="AC37" s="20"/>
    </row>
    <row r="38" spans="1:29" x14ac:dyDescent="0.2">
      <c r="A38" s="18">
        <v>2014</v>
      </c>
      <c r="B38" s="18">
        <v>134123</v>
      </c>
      <c r="C38" s="18">
        <v>281658</v>
      </c>
      <c r="D38" s="18"/>
      <c r="E38" s="21">
        <f t="shared" si="2"/>
        <v>11176.916666666666</v>
      </c>
      <c r="F38" s="21">
        <f t="shared" si="3"/>
        <v>23471.5</v>
      </c>
      <c r="G38" s="21"/>
      <c r="H38" s="21">
        <f t="shared" si="4"/>
        <v>11976.617584824611</v>
      </c>
      <c r="I38" s="21">
        <f t="shared" si="5"/>
        <v>25150.870139398383</v>
      </c>
      <c r="J38" s="21"/>
      <c r="K38" s="20">
        <f t="shared" si="0"/>
        <v>140309.91375617025</v>
      </c>
      <c r="L38" s="21">
        <f t="shared" si="1"/>
        <v>11692.492813014187</v>
      </c>
      <c r="M38" s="17">
        <v>313.49</v>
      </c>
      <c r="O38" s="18">
        <v>1752</v>
      </c>
      <c r="P38" s="18">
        <v>18.2</v>
      </c>
      <c r="Q38" s="18"/>
      <c r="R38" s="18">
        <v>1088</v>
      </c>
      <c r="S38" s="18">
        <v>18.8</v>
      </c>
      <c r="T38" s="18"/>
      <c r="U38" s="18">
        <v>256</v>
      </c>
      <c r="V38" s="18">
        <v>13.7</v>
      </c>
      <c r="X38" s="17"/>
      <c r="Y38" s="17"/>
      <c r="Z38" s="17"/>
      <c r="AA38" s="17"/>
      <c r="AB38" s="17"/>
      <c r="AC38" s="20"/>
    </row>
    <row r="39" spans="1:29" x14ac:dyDescent="0.2">
      <c r="A39" s="18">
        <v>2015</v>
      </c>
      <c r="B39" s="18">
        <v>138149</v>
      </c>
      <c r="C39" s="18">
        <v>290113</v>
      </c>
      <c r="D39" s="18"/>
      <c r="E39" s="21">
        <f t="shared" si="2"/>
        <v>11512.416666666666</v>
      </c>
      <c r="F39" s="21">
        <f t="shared" si="3"/>
        <v>24176.083333333332</v>
      </c>
      <c r="G39" s="21"/>
      <c r="H39" s="21">
        <f t="shared" si="4"/>
        <v>12341.63397691612</v>
      </c>
      <c r="I39" s="21">
        <f t="shared" si="5"/>
        <v>25917.440285091219</v>
      </c>
      <c r="J39" s="21"/>
      <c r="K39" s="20">
        <f t="shared" si="0"/>
        <v>140247.25342274379</v>
      </c>
      <c r="L39" s="21">
        <f t="shared" si="1"/>
        <v>11687.271118561983</v>
      </c>
      <c r="M39" s="17">
        <v>313.35000000000002</v>
      </c>
      <c r="O39" s="18">
        <v>1813</v>
      </c>
      <c r="P39" s="18">
        <v>18.600000000000001</v>
      </c>
      <c r="Q39" s="18"/>
      <c r="R39" s="18">
        <v>1097</v>
      </c>
      <c r="S39" s="18">
        <v>18.899999999999999</v>
      </c>
      <c r="T39" s="18"/>
      <c r="U39" s="18">
        <v>310</v>
      </c>
      <c r="V39" s="18">
        <v>16.2</v>
      </c>
      <c r="X39" s="17"/>
      <c r="Y39" s="17"/>
      <c r="Z39" s="17"/>
      <c r="AA39" s="17"/>
      <c r="AB39" s="17"/>
      <c r="AC39" s="20"/>
    </row>
    <row r="40" spans="1:29" x14ac:dyDescent="0.2">
      <c r="A40" s="18">
        <v>2016</v>
      </c>
      <c r="B40" s="18">
        <v>141224</v>
      </c>
      <c r="C40" s="18">
        <v>296570</v>
      </c>
      <c r="D40" s="18"/>
      <c r="E40" s="21">
        <f t="shared" si="2"/>
        <v>11768.666666666666</v>
      </c>
      <c r="F40" s="21">
        <f t="shared" si="3"/>
        <v>24714.166666666668</v>
      </c>
      <c r="G40" s="21"/>
      <c r="H40" s="21">
        <f t="shared" si="4"/>
        <v>12493.538876423432</v>
      </c>
      <c r="I40" s="21">
        <f t="shared" si="5"/>
        <v>26236.396254042498</v>
      </c>
      <c r="J40" s="21"/>
      <c r="K40" s="20">
        <f t="shared" si="0"/>
        <v>141625.78075812611</v>
      </c>
      <c r="L40" s="21">
        <f t="shared" si="1"/>
        <v>11802.148396510509</v>
      </c>
      <c r="M40" s="17">
        <v>316.43</v>
      </c>
      <c r="O40" s="18">
        <v>1799</v>
      </c>
      <c r="P40" s="18">
        <v>18.3</v>
      </c>
      <c r="Q40" s="18"/>
      <c r="R40" s="18">
        <v>1053</v>
      </c>
      <c r="S40" s="18">
        <v>18.100000000000001</v>
      </c>
      <c r="T40" s="18"/>
      <c r="U40" s="18">
        <v>332</v>
      </c>
      <c r="V40" s="18">
        <v>17</v>
      </c>
      <c r="X40" s="17"/>
      <c r="Y40" s="17"/>
      <c r="Z40" s="17"/>
      <c r="AA40" s="17"/>
      <c r="AB40" s="17"/>
      <c r="AC40" s="20"/>
    </row>
    <row r="41" spans="1:29" x14ac:dyDescent="0.2">
      <c r="A41" s="18">
        <v>2017</v>
      </c>
      <c r="B41" s="18">
        <v>144168</v>
      </c>
      <c r="C41" s="18">
        <v>302752</v>
      </c>
      <c r="D41" s="18"/>
      <c r="E41" s="21">
        <f t="shared" si="2"/>
        <v>12014</v>
      </c>
      <c r="F41" s="21">
        <f t="shared" si="3"/>
        <v>25229.333333333332</v>
      </c>
      <c r="G41" s="21"/>
      <c r="H41" s="21">
        <f t="shared" si="4"/>
        <v>12529.082859892585</v>
      </c>
      <c r="I41" s="21">
        <f t="shared" si="5"/>
        <v>26311.004480870924</v>
      </c>
      <c r="J41" s="21"/>
      <c r="K41" s="20">
        <f t="shared" si="0"/>
        <v>144168</v>
      </c>
      <c r="L41" s="21">
        <f t="shared" si="1"/>
        <v>12014</v>
      </c>
      <c r="M41" s="17">
        <v>322.11</v>
      </c>
      <c r="O41" s="18">
        <v>1765</v>
      </c>
      <c r="P41" s="18">
        <v>17.7</v>
      </c>
      <c r="Q41" s="18"/>
      <c r="R41" s="18">
        <v>1028</v>
      </c>
      <c r="S41" s="18">
        <v>17.5</v>
      </c>
      <c r="T41" s="18"/>
      <c r="U41" s="18">
        <v>319</v>
      </c>
      <c r="V41" s="18">
        <v>16.100000000000001</v>
      </c>
      <c r="X41" s="17"/>
      <c r="Y41" s="17"/>
      <c r="Z41" s="17"/>
      <c r="AA41" s="17"/>
      <c r="AB41" s="17"/>
      <c r="AC41" s="20"/>
    </row>
    <row r="42" spans="1:29" x14ac:dyDescent="0.2">
      <c r="A42" s="18">
        <v>2018</v>
      </c>
      <c r="B42" s="18">
        <v>147646</v>
      </c>
      <c r="C42" s="18">
        <v>310057</v>
      </c>
      <c r="D42" s="18"/>
      <c r="E42" s="21">
        <f t="shared" si="2"/>
        <v>12303.833333333334</v>
      </c>
      <c r="F42" s="21">
        <f t="shared" si="3"/>
        <v>25838.083333333332</v>
      </c>
      <c r="G42" s="21"/>
      <c r="H42" s="21">
        <f t="shared" si="4"/>
        <v>12585.577628907837</v>
      </c>
      <c r="I42" s="21">
        <f t="shared" si="5"/>
        <v>26429.747117336581</v>
      </c>
      <c r="J42" s="21"/>
      <c r="K42" s="20">
        <f t="shared" si="0"/>
        <v>146983.23926608919</v>
      </c>
      <c r="L42" s="21">
        <f t="shared" si="1"/>
        <v>12248.603272174099</v>
      </c>
      <c r="M42" s="17">
        <v>328.4</v>
      </c>
      <c r="O42" s="18">
        <v>1822</v>
      </c>
      <c r="P42" s="18">
        <v>18</v>
      </c>
      <c r="Q42" s="18"/>
      <c r="R42" s="18">
        <v>1080</v>
      </c>
      <c r="S42" s="18">
        <v>18.2</v>
      </c>
      <c r="T42" s="18"/>
      <c r="U42" s="18">
        <v>295</v>
      </c>
      <c r="V42" s="18">
        <v>14.7</v>
      </c>
      <c r="X42" s="17"/>
      <c r="Y42" s="17"/>
      <c r="Z42" s="17"/>
      <c r="AA42" s="17"/>
      <c r="AB42" s="17"/>
      <c r="AC42" s="20"/>
    </row>
    <row r="43" spans="1:29" x14ac:dyDescent="0.2">
      <c r="A43" s="18">
        <v>2019</v>
      </c>
      <c r="B43" s="18">
        <v>150635</v>
      </c>
      <c r="C43" s="18">
        <v>316334</v>
      </c>
      <c r="D43" s="18"/>
      <c r="E43" s="21">
        <f t="shared" si="2"/>
        <v>12552.916666666666</v>
      </c>
      <c r="F43" s="21">
        <f t="shared" si="3"/>
        <v>26361.166666666668</v>
      </c>
      <c r="G43" s="21"/>
      <c r="H43" s="21">
        <f t="shared" si="4"/>
        <v>12615.25688585732</v>
      </c>
      <c r="I43" s="21">
        <f t="shared" si="5"/>
        <v>26492.081333891783</v>
      </c>
      <c r="J43" s="21"/>
      <c r="K43" s="20">
        <f t="shared" si="0"/>
        <v>149606.02179379715</v>
      </c>
      <c r="L43" s="21">
        <f t="shared" si="1"/>
        <v>12467.168482816429</v>
      </c>
      <c r="M43" s="17">
        <v>334.26</v>
      </c>
      <c r="O43" s="18">
        <v>1919</v>
      </c>
      <c r="P43" s="18">
        <v>18.8</v>
      </c>
      <c r="Q43" s="18"/>
      <c r="R43" s="18">
        <v>1093</v>
      </c>
      <c r="S43" s="18">
        <v>18.3</v>
      </c>
      <c r="T43" s="18"/>
      <c r="U43" s="18">
        <v>313</v>
      </c>
      <c r="V43" s="18">
        <v>15.4</v>
      </c>
      <c r="X43" s="17"/>
      <c r="Y43" s="17"/>
      <c r="Z43" s="17"/>
      <c r="AA43" s="17"/>
      <c r="AB43" s="17"/>
      <c r="AC43" s="20"/>
    </row>
    <row r="44" spans="1:29" x14ac:dyDescent="0.2">
      <c r="A44" s="18">
        <v>2020</v>
      </c>
      <c r="B44" s="18">
        <v>156933</v>
      </c>
      <c r="C44" s="18">
        <v>329559</v>
      </c>
      <c r="D44" s="18"/>
      <c r="E44" s="21">
        <f t="shared" si="2"/>
        <v>13077.75</v>
      </c>
      <c r="F44" s="21">
        <f t="shared" si="3"/>
        <v>27463.25</v>
      </c>
      <c r="G44" s="21"/>
      <c r="H44" s="21">
        <f t="shared" si="4"/>
        <v>13077.75</v>
      </c>
      <c r="I44" s="21">
        <f t="shared" si="5"/>
        <v>27463.25</v>
      </c>
      <c r="J44" s="21"/>
      <c r="K44" s="20">
        <f t="shared" si="0"/>
        <v>150348.99431871102</v>
      </c>
      <c r="L44" s="21">
        <f t="shared" si="1"/>
        <v>12529.082859892585</v>
      </c>
      <c r="M44" s="17">
        <v>335.92</v>
      </c>
      <c r="O44" s="18">
        <v>1846</v>
      </c>
      <c r="P44" s="18">
        <v>17.899999999999999</v>
      </c>
      <c r="Q44" s="18"/>
      <c r="R44" s="18">
        <v>1077</v>
      </c>
      <c r="S44" s="18">
        <v>17.899999999999999</v>
      </c>
      <c r="T44" s="18"/>
      <c r="U44" s="18">
        <v>321</v>
      </c>
      <c r="V44" s="18">
        <v>15.5</v>
      </c>
      <c r="X44" s="17"/>
      <c r="Y44" s="17"/>
      <c r="Z44" s="17"/>
      <c r="AA44" s="17"/>
      <c r="AB44" s="17"/>
      <c r="AC44" s="20"/>
    </row>
    <row r="45" spans="1:29" x14ac:dyDescent="0.2">
      <c r="E45" s="18"/>
      <c r="F45" s="18"/>
      <c r="G45" s="18"/>
      <c r="H45" s="18"/>
      <c r="I45" s="18"/>
      <c r="J45" s="18"/>
      <c r="X45" s="17"/>
      <c r="Y45" s="17"/>
      <c r="Z45" s="17"/>
      <c r="AA45" s="17"/>
      <c r="AB45" s="17"/>
    </row>
    <row r="46" spans="1:29" x14ac:dyDescent="0.2">
      <c r="A46" s="17" t="s">
        <v>55</v>
      </c>
      <c r="B46" s="18"/>
      <c r="H46" s="19">
        <f>H44/H28-1</f>
        <v>0.37488042510786679</v>
      </c>
      <c r="I46" s="19"/>
      <c r="J46" s="19"/>
      <c r="X46" s="17"/>
      <c r="Y46" s="17"/>
      <c r="Z46" s="17"/>
      <c r="AA46" s="17"/>
      <c r="AB46" s="17"/>
    </row>
    <row r="47" spans="1:29" x14ac:dyDescent="0.2">
      <c r="A47" s="18"/>
      <c r="B47" s="18"/>
      <c r="X47" s="17"/>
      <c r="Y47" s="17"/>
      <c r="Z47" s="17"/>
      <c r="AA47" s="17"/>
      <c r="AB47" s="17"/>
    </row>
    <row r="48" spans="1:29" x14ac:dyDescent="0.2">
      <c r="A48" s="18" t="s">
        <v>42</v>
      </c>
      <c r="B48" s="22">
        <v>44378.637407407412</v>
      </c>
      <c r="X48" s="17"/>
      <c r="Y48" s="17"/>
      <c r="Z48" s="17"/>
      <c r="AA48" s="17"/>
      <c r="AB48" s="17"/>
    </row>
    <row r="49" spans="1:28" x14ac:dyDescent="0.2">
      <c r="A49" s="18" t="s">
        <v>41</v>
      </c>
      <c r="B49" s="22">
        <v>44425.562005775464</v>
      </c>
      <c r="X49" s="17"/>
      <c r="Y49" s="17"/>
      <c r="Z49" s="17"/>
      <c r="AA49" s="17"/>
      <c r="AB49" s="17"/>
    </row>
    <row r="50" spans="1:28" x14ac:dyDescent="0.2">
      <c r="A50" s="18" t="s">
        <v>40</v>
      </c>
      <c r="B50" s="18" t="s">
        <v>39</v>
      </c>
      <c r="X50" s="17"/>
      <c r="Y50" s="17"/>
      <c r="Z50" s="17"/>
      <c r="AA50" s="17"/>
      <c r="AB50" s="17"/>
    </row>
    <row r="51" spans="1:28" x14ac:dyDescent="0.2">
      <c r="A51" s="18"/>
      <c r="B51" s="18"/>
      <c r="X51" s="17"/>
      <c r="Y51" s="17"/>
      <c r="Z51" s="17"/>
      <c r="AA51" s="17"/>
      <c r="AB51" s="17"/>
    </row>
    <row r="52" spans="1:28" x14ac:dyDescent="0.2">
      <c r="A52" s="18" t="s">
        <v>38</v>
      </c>
      <c r="B52" s="18"/>
      <c r="X52" s="17"/>
      <c r="Y52" s="17"/>
      <c r="Z52" s="17"/>
      <c r="AA52" s="17"/>
      <c r="AB52" s="17"/>
    </row>
    <row r="53" spans="1:28" x14ac:dyDescent="0.2">
      <c r="A53" s="18" t="s">
        <v>37</v>
      </c>
      <c r="B53" s="18" t="s">
        <v>36</v>
      </c>
      <c r="X53" s="17"/>
      <c r="Y53" s="17"/>
      <c r="Z53" s="17"/>
      <c r="AA53" s="17"/>
      <c r="AB53" s="17"/>
    </row>
    <row r="54" spans="1:28" x14ac:dyDescent="0.2">
      <c r="A54" s="18" t="s">
        <v>35</v>
      </c>
      <c r="B54" s="18" t="s">
        <v>34</v>
      </c>
      <c r="X54" s="17"/>
      <c r="Y54" s="17"/>
      <c r="Z54" s="17"/>
      <c r="AA54" s="17"/>
      <c r="AB54" s="1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9DE43-5DBD-4125-8588-1A85CFC3159B}">
  <dimension ref="A1:AA67"/>
  <sheetViews>
    <sheetView workbookViewId="0">
      <selection activeCell="O86" sqref="O86"/>
    </sheetView>
  </sheetViews>
  <sheetFormatPr defaultRowHeight="15" x14ac:dyDescent="0.25"/>
  <cols>
    <col min="1" max="1" width="9.140625" style="27"/>
    <col min="2" max="3" width="10.140625" style="27" customWidth="1"/>
    <col min="4" max="4" width="16" style="27" bestFit="1" customWidth="1"/>
    <col min="5" max="6" width="10.140625" style="27" customWidth="1"/>
    <col min="7" max="7" width="13.140625" style="27" customWidth="1"/>
    <col min="8" max="10" width="9.140625" style="27"/>
    <col min="11" max="14" width="6.85546875" style="27" customWidth="1"/>
    <col min="15" max="15" width="9.140625" style="27"/>
    <col min="16" max="16" width="15" style="27" bestFit="1" customWidth="1"/>
    <col min="17" max="16384" width="9.140625" style="27"/>
  </cols>
  <sheetData>
    <row r="1" spans="1:27" x14ac:dyDescent="0.25">
      <c r="A1" s="27" t="s">
        <v>243</v>
      </c>
      <c r="B1" s="27">
        <v>47600</v>
      </c>
    </row>
    <row r="3" spans="1:27" x14ac:dyDescent="0.25">
      <c r="B3" s="27" t="s">
        <v>242</v>
      </c>
      <c r="K3" s="27" t="s">
        <v>241</v>
      </c>
      <c r="Q3" s="27" t="s">
        <v>240</v>
      </c>
      <c r="Y3" s="27" t="s">
        <v>239</v>
      </c>
    </row>
    <row r="4" spans="1:27" x14ac:dyDescent="0.25">
      <c r="B4" s="27" t="s">
        <v>238</v>
      </c>
      <c r="D4" s="27" t="s">
        <v>237</v>
      </c>
      <c r="E4" s="27" t="s">
        <v>236</v>
      </c>
      <c r="G4" s="27" t="s">
        <v>235</v>
      </c>
      <c r="H4" s="27" t="s">
        <v>234</v>
      </c>
      <c r="K4" s="27" t="s">
        <v>233</v>
      </c>
      <c r="M4" s="27" t="s">
        <v>232</v>
      </c>
      <c r="P4" s="27" t="s">
        <v>231</v>
      </c>
      <c r="Q4" s="27" t="s">
        <v>230</v>
      </c>
      <c r="S4" s="27" t="s">
        <v>229</v>
      </c>
      <c r="U4" s="27" t="s">
        <v>228</v>
      </c>
    </row>
    <row r="5" spans="1:27" x14ac:dyDescent="0.25">
      <c r="A5" s="27" t="s">
        <v>227</v>
      </c>
      <c r="B5" s="27" t="s">
        <v>226</v>
      </c>
      <c r="C5" s="27" t="s">
        <v>225</v>
      </c>
      <c r="E5" s="27" t="s">
        <v>226</v>
      </c>
      <c r="F5" s="27" t="s">
        <v>225</v>
      </c>
      <c r="H5" s="27" t="s">
        <v>226</v>
      </c>
      <c r="I5" s="27" t="s">
        <v>225</v>
      </c>
      <c r="K5" s="27" t="s">
        <v>226</v>
      </c>
      <c r="L5" s="27" t="s">
        <v>225</v>
      </c>
      <c r="M5" s="27" t="s">
        <v>226</v>
      </c>
      <c r="N5" s="27" t="s">
        <v>225</v>
      </c>
      <c r="Q5" s="27" t="s">
        <v>226</v>
      </c>
      <c r="R5" s="27" t="s">
        <v>225</v>
      </c>
      <c r="S5" s="27" t="s">
        <v>226</v>
      </c>
      <c r="T5" s="27" t="s">
        <v>225</v>
      </c>
      <c r="U5" s="27" t="s">
        <v>224</v>
      </c>
      <c r="V5" s="27" t="s">
        <v>223</v>
      </c>
      <c r="W5" s="27" t="s">
        <v>222</v>
      </c>
      <c r="Y5" s="27" t="s">
        <v>221</v>
      </c>
      <c r="Z5" s="27" t="s">
        <v>220</v>
      </c>
      <c r="AA5" s="27" t="s">
        <v>5</v>
      </c>
    </row>
    <row r="6" spans="1:27" x14ac:dyDescent="0.25">
      <c r="A6" s="27">
        <v>1963</v>
      </c>
      <c r="B6" s="30">
        <v>0.67500000000000004</v>
      </c>
      <c r="C6" s="29">
        <v>0.9</v>
      </c>
      <c r="E6" s="30">
        <f>B6+D6</f>
        <v>0.67500000000000004</v>
      </c>
      <c r="F6" s="29">
        <f>C6+D6</f>
        <v>0.9</v>
      </c>
      <c r="G6" s="27" t="s">
        <v>219</v>
      </c>
      <c r="H6" s="30">
        <f>E6</f>
        <v>0.67500000000000004</v>
      </c>
      <c r="I6" s="30">
        <f>F6</f>
        <v>0.9</v>
      </c>
      <c r="J6" s="30"/>
      <c r="K6" s="31">
        <f>E6*$B$1/12</f>
        <v>2677.5000000000005</v>
      </c>
      <c r="L6" s="31">
        <f>F6*$B$1/12</f>
        <v>3570</v>
      </c>
      <c r="M6" s="31">
        <f>H6*$B$1/12</f>
        <v>2677.5000000000005</v>
      </c>
      <c r="N6" s="31">
        <f>I6*$B$1/12</f>
        <v>3570</v>
      </c>
      <c r="AA6" s="27">
        <v>175</v>
      </c>
    </row>
    <row r="7" spans="1:27" x14ac:dyDescent="0.25">
      <c r="A7" s="27">
        <v>1964</v>
      </c>
      <c r="B7" s="30">
        <v>0.67500000000000004</v>
      </c>
      <c r="C7" s="29">
        <v>0.9</v>
      </c>
      <c r="E7" s="30">
        <f>B7+D7</f>
        <v>0.67500000000000004</v>
      </c>
      <c r="F7" s="29">
        <f>C7+D7</f>
        <v>0.9</v>
      </c>
      <c r="H7" s="30">
        <f>E7</f>
        <v>0.67500000000000004</v>
      </c>
      <c r="I7" s="30">
        <f>F7</f>
        <v>0.9</v>
      </c>
      <c r="J7" s="30"/>
      <c r="K7" s="31">
        <f>E7*$B$1/12</f>
        <v>2677.5000000000005</v>
      </c>
      <c r="L7" s="31">
        <f>F7*$B$1/12</f>
        <v>3570</v>
      </c>
      <c r="M7" s="31">
        <f>H7*$B$1/12</f>
        <v>2677.5000000000005</v>
      </c>
      <c r="N7" s="31">
        <f>I7*$B$1/12</f>
        <v>3570</v>
      </c>
      <c r="AA7" s="27">
        <v>181</v>
      </c>
    </row>
    <row r="8" spans="1:27" x14ac:dyDescent="0.25">
      <c r="A8" s="27">
        <v>1965</v>
      </c>
      <c r="B8" s="30">
        <v>0.67500000000000004</v>
      </c>
      <c r="C8" s="29">
        <v>0.9</v>
      </c>
      <c r="E8" s="30">
        <f>B8+D8</f>
        <v>0.67500000000000004</v>
      </c>
      <c r="F8" s="29">
        <f>C8+D8</f>
        <v>0.9</v>
      </c>
      <c r="H8" s="30">
        <f>E8</f>
        <v>0.67500000000000004</v>
      </c>
      <c r="I8" s="30">
        <f>F8</f>
        <v>0.9</v>
      </c>
      <c r="J8" s="30"/>
      <c r="K8" s="31">
        <f>E8*$B$1/12</f>
        <v>2677.5000000000005</v>
      </c>
      <c r="L8" s="31">
        <f>F8*$B$1/12</f>
        <v>3570</v>
      </c>
      <c r="M8" s="31">
        <f>H8*$B$1/12</f>
        <v>2677.5000000000005</v>
      </c>
      <c r="N8" s="31">
        <f>I8*$B$1/12</f>
        <v>3570</v>
      </c>
      <c r="AA8" s="27">
        <v>190</v>
      </c>
    </row>
    <row r="9" spans="1:27" x14ac:dyDescent="0.25">
      <c r="A9" s="27">
        <v>1966</v>
      </c>
      <c r="B9" s="30">
        <v>0.67500000000000004</v>
      </c>
      <c r="C9" s="29">
        <v>0.9</v>
      </c>
      <c r="E9" s="30">
        <f>B9+D9</f>
        <v>0.67500000000000004</v>
      </c>
      <c r="F9" s="29">
        <f>C9+D9</f>
        <v>0.9</v>
      </c>
      <c r="H9" s="30">
        <f>E9</f>
        <v>0.67500000000000004</v>
      </c>
      <c r="I9" s="30">
        <f>F9</f>
        <v>0.9</v>
      </c>
      <c r="J9" s="30"/>
      <c r="K9" s="31">
        <f>E9*$B$1/12</f>
        <v>2677.5000000000005</v>
      </c>
      <c r="L9" s="31">
        <f>F9*$B$1/12</f>
        <v>3570</v>
      </c>
      <c r="M9" s="31">
        <f>H9*$B$1/12</f>
        <v>2677.5000000000005</v>
      </c>
      <c r="N9" s="31">
        <f>I9*$B$1/12</f>
        <v>3570</v>
      </c>
      <c r="AA9" s="27">
        <v>203</v>
      </c>
    </row>
    <row r="10" spans="1:27" x14ac:dyDescent="0.25">
      <c r="A10" s="27">
        <v>1967</v>
      </c>
      <c r="B10" s="30">
        <v>0.67500000000000004</v>
      </c>
      <c r="C10" s="29">
        <v>0.9</v>
      </c>
      <c r="E10" s="30">
        <f>B10+D10</f>
        <v>0.67500000000000004</v>
      </c>
      <c r="F10" s="29">
        <f>C10+D10</f>
        <v>0.9</v>
      </c>
      <c r="H10" s="30">
        <f>E10</f>
        <v>0.67500000000000004</v>
      </c>
      <c r="I10" s="30">
        <f>F10</f>
        <v>0.9</v>
      </c>
      <c r="J10" s="30"/>
      <c r="K10" s="31">
        <f>E10*$B$1/12</f>
        <v>2677.5000000000005</v>
      </c>
      <c r="L10" s="31">
        <f>F10*$B$1/12</f>
        <v>3570</v>
      </c>
      <c r="M10" s="31">
        <f>H10*$B$1/12</f>
        <v>2677.5000000000005</v>
      </c>
      <c r="N10" s="31">
        <f>I10*$B$1/12</f>
        <v>3570</v>
      </c>
      <c r="AA10" s="27">
        <v>211</v>
      </c>
    </row>
    <row r="11" spans="1:27" x14ac:dyDescent="0.25">
      <c r="A11" s="27">
        <v>1968</v>
      </c>
      <c r="B11" s="29">
        <v>0.7</v>
      </c>
      <c r="C11" s="29">
        <v>0.9</v>
      </c>
      <c r="E11" s="30">
        <f>B11+D11</f>
        <v>0.7</v>
      </c>
      <c r="F11" s="29">
        <f>C11+D11</f>
        <v>0.9</v>
      </c>
      <c r="G11" s="27" t="s">
        <v>218</v>
      </c>
      <c r="H11" s="30">
        <f>E11</f>
        <v>0.7</v>
      </c>
      <c r="I11" s="30">
        <f>F11</f>
        <v>0.9</v>
      </c>
      <c r="J11" s="30"/>
      <c r="K11" s="31">
        <f>E11*$B$1/12</f>
        <v>2776.6666666666665</v>
      </c>
      <c r="L11" s="31">
        <f>F11*$B$1/12</f>
        <v>3570</v>
      </c>
      <c r="M11" s="31">
        <f>H11*$B$1/12</f>
        <v>2776.6666666666665</v>
      </c>
      <c r="N11" s="31">
        <f>I11*$B$1/12</f>
        <v>3570</v>
      </c>
      <c r="AA11" s="27">
        <v>215</v>
      </c>
    </row>
    <row r="12" spans="1:27" x14ac:dyDescent="0.25">
      <c r="A12" s="27">
        <v>1969</v>
      </c>
      <c r="B12" s="29">
        <v>0.7</v>
      </c>
      <c r="C12" s="29">
        <v>0.9</v>
      </c>
      <c r="D12" s="29">
        <v>0.03</v>
      </c>
      <c r="E12" s="30">
        <f>B12+D12</f>
        <v>0.73</v>
      </c>
      <c r="F12" s="29">
        <f>C12+D12</f>
        <v>0.93</v>
      </c>
      <c r="G12" s="27" t="s">
        <v>217</v>
      </c>
      <c r="H12" s="30">
        <f>E12</f>
        <v>0.73</v>
      </c>
      <c r="I12" s="30">
        <f>F12</f>
        <v>0.93</v>
      </c>
      <c r="J12" s="30"/>
      <c r="K12" s="31">
        <f>E12*$B$1/12</f>
        <v>2895.6666666666665</v>
      </c>
      <c r="L12" s="31">
        <f>F12*$B$1/12</f>
        <v>3689</v>
      </c>
      <c r="M12" s="31">
        <f>H12*$B$1/12</f>
        <v>2895.6666666666665</v>
      </c>
      <c r="N12" s="31">
        <f>I12*$B$1/12</f>
        <v>3689</v>
      </c>
      <c r="AA12" s="27">
        <v>221</v>
      </c>
    </row>
    <row r="13" spans="1:27" x14ac:dyDescent="0.25">
      <c r="A13" s="27">
        <v>1970</v>
      </c>
      <c r="B13" s="29">
        <v>0.7</v>
      </c>
      <c r="C13" s="29">
        <v>0.9</v>
      </c>
      <c r="D13" s="29">
        <v>0.06</v>
      </c>
      <c r="E13" s="30">
        <f>B13+D13</f>
        <v>0.76</v>
      </c>
      <c r="F13" s="29">
        <f>C13+D13</f>
        <v>0.96</v>
      </c>
      <c r="H13" s="30">
        <f>E13</f>
        <v>0.76</v>
      </c>
      <c r="I13" s="30">
        <f>F13</f>
        <v>0.96</v>
      </c>
      <c r="J13" s="30"/>
      <c r="K13" s="31">
        <f>E13*$B$1/12</f>
        <v>3014.6666666666665</v>
      </c>
      <c r="L13" s="31">
        <f>F13*$B$1/12</f>
        <v>3808</v>
      </c>
      <c r="M13" s="31">
        <f>H13*$B$1/12</f>
        <v>3014.6666666666665</v>
      </c>
      <c r="N13" s="31">
        <f>I13*$B$1/12</f>
        <v>3808</v>
      </c>
      <c r="AA13" s="27">
        <v>236</v>
      </c>
    </row>
    <row r="14" spans="1:27" x14ac:dyDescent="0.25">
      <c r="A14" s="27">
        <v>1971</v>
      </c>
      <c r="B14" s="29">
        <v>0.7</v>
      </c>
      <c r="C14" s="29">
        <v>0.9</v>
      </c>
      <c r="D14" s="29">
        <v>0.09</v>
      </c>
      <c r="E14" s="30">
        <f>B14+D14</f>
        <v>0.78999999999999992</v>
      </c>
      <c r="F14" s="29">
        <f>C14+D14</f>
        <v>0.99</v>
      </c>
      <c r="H14" s="30">
        <f>E14</f>
        <v>0.78999999999999992</v>
      </c>
      <c r="I14" s="30">
        <f>F14</f>
        <v>0.99</v>
      </c>
      <c r="J14" s="30"/>
      <c r="K14" s="31">
        <f>E14*$B$1/12</f>
        <v>3133.6666666666665</v>
      </c>
      <c r="L14" s="31">
        <f>F14*$B$1/12</f>
        <v>3927</v>
      </c>
      <c r="M14" s="31">
        <f>H14*$B$1/12</f>
        <v>3133.6666666666665</v>
      </c>
      <c r="N14" s="31">
        <f>I14*$B$1/12</f>
        <v>3927</v>
      </c>
      <c r="AA14" s="27">
        <v>254</v>
      </c>
    </row>
    <row r="15" spans="1:27" x14ac:dyDescent="0.25">
      <c r="A15" s="27">
        <v>1972</v>
      </c>
      <c r="B15" s="29">
        <v>0.7</v>
      </c>
      <c r="C15" s="29">
        <v>0.9</v>
      </c>
      <c r="D15" s="29">
        <v>0.12</v>
      </c>
      <c r="E15" s="30">
        <f>B15+D15</f>
        <v>0.82</v>
      </c>
      <c r="F15" s="29">
        <f>C15+D15</f>
        <v>1.02</v>
      </c>
      <c r="H15" s="30">
        <f>E15</f>
        <v>0.82</v>
      </c>
      <c r="I15" s="30">
        <f>F15</f>
        <v>1.02</v>
      </c>
      <c r="J15" s="30"/>
      <c r="K15" s="31">
        <f>E15*$B$1/12</f>
        <v>3252.6666666666665</v>
      </c>
      <c r="L15" s="31">
        <f>F15*$B$1/12</f>
        <v>4046</v>
      </c>
      <c r="M15" s="31">
        <f>H15*$B$1/12</f>
        <v>3252.6666666666665</v>
      </c>
      <c r="N15" s="31">
        <f>I15*$B$1/12</f>
        <v>4046</v>
      </c>
      <c r="AA15" s="27">
        <v>269</v>
      </c>
    </row>
    <row r="16" spans="1:27" x14ac:dyDescent="0.25">
      <c r="A16" s="27">
        <v>1973</v>
      </c>
      <c r="B16" s="29">
        <v>0.7</v>
      </c>
      <c r="C16" s="29">
        <v>0.9</v>
      </c>
      <c r="D16" s="29">
        <v>0.15</v>
      </c>
      <c r="E16" s="30">
        <f>B16+D16</f>
        <v>0.85</v>
      </c>
      <c r="F16" s="29">
        <f>C16+D16</f>
        <v>1.05</v>
      </c>
      <c r="H16" s="30">
        <f>E16</f>
        <v>0.85</v>
      </c>
      <c r="I16" s="30">
        <f>F16</f>
        <v>1.05</v>
      </c>
      <c r="J16" s="30"/>
      <c r="K16" s="31">
        <f>E16*$B$1/12</f>
        <v>3371.6666666666665</v>
      </c>
      <c r="L16" s="31">
        <f>F16*$B$1/12</f>
        <v>4165</v>
      </c>
      <c r="M16" s="31">
        <f>H16*$B$1/12</f>
        <v>3371.6666666666665</v>
      </c>
      <c r="N16" s="31">
        <f>I16*$B$1/12</f>
        <v>4165</v>
      </c>
      <c r="AA16" s="27">
        <v>287</v>
      </c>
    </row>
    <row r="17" spans="1:27" x14ac:dyDescent="0.25">
      <c r="A17" s="27">
        <v>1974</v>
      </c>
      <c r="B17" s="29">
        <v>0.7</v>
      </c>
      <c r="C17" s="29">
        <v>0.9</v>
      </c>
      <c r="D17" s="29">
        <v>0.18</v>
      </c>
      <c r="E17" s="30">
        <f>B17+D17</f>
        <v>0.87999999999999989</v>
      </c>
      <c r="F17" s="29">
        <f>C17+D17</f>
        <v>1.08</v>
      </c>
      <c r="H17" s="30">
        <f>E17</f>
        <v>0.87999999999999989</v>
      </c>
      <c r="I17" s="30">
        <f>F17</f>
        <v>1.08</v>
      </c>
      <c r="J17" s="30"/>
      <c r="K17" s="31">
        <f>E17*$B$1/12</f>
        <v>3490.6666666666661</v>
      </c>
      <c r="L17" s="31">
        <f>F17*$B$1/12</f>
        <v>4284</v>
      </c>
      <c r="M17" s="31">
        <f>H17*$B$1/12</f>
        <v>3490.6666666666661</v>
      </c>
      <c r="N17" s="31">
        <f>I17*$B$1/12</f>
        <v>4284</v>
      </c>
      <c r="AA17" s="27">
        <v>316</v>
      </c>
    </row>
    <row r="18" spans="1:27" x14ac:dyDescent="0.25">
      <c r="A18" s="27">
        <v>1975</v>
      </c>
      <c r="B18" s="30">
        <v>0.77500000000000002</v>
      </c>
      <c r="C18" s="29">
        <v>0.95</v>
      </c>
      <c r="D18" s="29">
        <v>0.21</v>
      </c>
      <c r="E18" s="30">
        <f>B18+D18</f>
        <v>0.98499999999999999</v>
      </c>
      <c r="F18" s="29">
        <f>C18+D18</f>
        <v>1.1599999999999999</v>
      </c>
      <c r="G18" s="27" t="s">
        <v>216</v>
      </c>
      <c r="H18" s="30">
        <f>E18</f>
        <v>0.98499999999999999</v>
      </c>
      <c r="I18" s="30">
        <f>F18</f>
        <v>1.1599999999999999</v>
      </c>
      <c r="J18" s="30"/>
      <c r="K18" s="31">
        <f>E18*$B$1/12</f>
        <v>3907.1666666666665</v>
      </c>
      <c r="L18" s="31">
        <f>F18*$B$1/12</f>
        <v>4601.333333333333</v>
      </c>
      <c r="M18" s="31">
        <f>H18*$B$1/12</f>
        <v>3907.1666666666665</v>
      </c>
      <c r="N18" s="31">
        <f>I18*$B$1/12</f>
        <v>4601.333333333333</v>
      </c>
      <c r="AA18" s="27">
        <v>347</v>
      </c>
    </row>
    <row r="19" spans="1:27" x14ac:dyDescent="0.25">
      <c r="A19" s="27">
        <v>1976</v>
      </c>
      <c r="B19" s="30">
        <v>0.77500000000000002</v>
      </c>
      <c r="C19" s="29">
        <v>0.95</v>
      </c>
      <c r="D19" s="29">
        <v>0.25</v>
      </c>
      <c r="E19" s="30">
        <f>B19+D19</f>
        <v>1.0249999999999999</v>
      </c>
      <c r="F19" s="29">
        <f>C19+D19</f>
        <v>1.2</v>
      </c>
      <c r="H19" s="30">
        <f>E19</f>
        <v>1.0249999999999999</v>
      </c>
      <c r="I19" s="30">
        <f>F19</f>
        <v>1.2</v>
      </c>
      <c r="J19" s="30"/>
      <c r="K19" s="31">
        <f>E19*$B$1/12</f>
        <v>4065.8333333333326</v>
      </c>
      <c r="L19" s="31">
        <f>F19*$B$1/12</f>
        <v>4760</v>
      </c>
      <c r="M19" s="31">
        <f>H19*$B$1/12</f>
        <v>4065.8333333333326</v>
      </c>
      <c r="N19" s="31">
        <f>I19*$B$1/12</f>
        <v>4760</v>
      </c>
      <c r="AA19" s="27">
        <v>382</v>
      </c>
    </row>
    <row r="20" spans="1:27" x14ac:dyDescent="0.25">
      <c r="A20" s="27">
        <v>1977</v>
      </c>
      <c r="B20" s="30">
        <v>0.77500000000000002</v>
      </c>
      <c r="C20" s="29">
        <v>0.95</v>
      </c>
      <c r="D20" s="29">
        <v>0.28999999999999998</v>
      </c>
      <c r="E20" s="30">
        <f>B20+D20</f>
        <v>1.0649999999999999</v>
      </c>
      <c r="F20" s="29">
        <f>C20+D20</f>
        <v>1.24</v>
      </c>
      <c r="H20" s="30">
        <f>E20</f>
        <v>1.0649999999999999</v>
      </c>
      <c r="I20" s="30">
        <f>F20</f>
        <v>1.24</v>
      </c>
      <c r="J20" s="30"/>
      <c r="K20" s="31">
        <f>E20*$B$1/12</f>
        <v>4224.5</v>
      </c>
      <c r="L20" s="31">
        <f>F20*$B$1/12</f>
        <v>4918.666666666667</v>
      </c>
      <c r="M20" s="31">
        <f>H20*$B$1/12</f>
        <v>4224.5</v>
      </c>
      <c r="N20" s="31">
        <f>I20*$B$1/12</f>
        <v>4918.666666666667</v>
      </c>
      <c r="AA20" s="27">
        <v>426</v>
      </c>
    </row>
    <row r="21" spans="1:27" x14ac:dyDescent="0.25">
      <c r="A21" s="27">
        <v>1978</v>
      </c>
      <c r="B21" s="30">
        <v>0.77500000000000002</v>
      </c>
      <c r="C21" s="29">
        <v>0.95</v>
      </c>
      <c r="D21" s="29">
        <v>0.33</v>
      </c>
      <c r="E21" s="30">
        <f>B21+D21</f>
        <v>1.105</v>
      </c>
      <c r="F21" s="29">
        <f>C21+D21</f>
        <v>1.28</v>
      </c>
      <c r="H21" s="30">
        <f>E21</f>
        <v>1.105</v>
      </c>
      <c r="I21" s="30">
        <f>F21</f>
        <v>1.28</v>
      </c>
      <c r="J21" s="30"/>
      <c r="K21" s="31">
        <f>E21*$B$1/12</f>
        <v>4383.166666666667</v>
      </c>
      <c r="L21" s="31">
        <f>F21*$B$1/12</f>
        <v>5077.333333333333</v>
      </c>
      <c r="M21" s="31">
        <f>H21*$B$1/12</f>
        <v>4383.166666666667</v>
      </c>
      <c r="N21" s="31">
        <f>I21*$B$1/12</f>
        <v>5077.333333333333</v>
      </c>
      <c r="AA21" s="27">
        <v>469</v>
      </c>
    </row>
    <row r="22" spans="1:27" x14ac:dyDescent="0.25">
      <c r="A22" s="27">
        <v>1979</v>
      </c>
      <c r="B22" s="30">
        <v>0.77500000000000002</v>
      </c>
      <c r="C22" s="29">
        <v>0.95</v>
      </c>
      <c r="D22" s="29">
        <v>0.37</v>
      </c>
      <c r="E22" s="30">
        <f>B22+D22</f>
        <v>1.145</v>
      </c>
      <c r="F22" s="29">
        <f>C22+D22</f>
        <v>1.3199999999999998</v>
      </c>
      <c r="H22" s="30">
        <f>E22</f>
        <v>1.145</v>
      </c>
      <c r="I22" s="30">
        <f>F22</f>
        <v>1.3199999999999998</v>
      </c>
      <c r="J22" s="30"/>
      <c r="K22" s="31">
        <f>E22*$B$1/12</f>
        <v>4541.833333333333</v>
      </c>
      <c r="L22" s="31">
        <f>F22*$B$1/12</f>
        <v>5235.9999999999991</v>
      </c>
      <c r="M22" s="31">
        <f>H22*$B$1/12</f>
        <v>4541.833333333333</v>
      </c>
      <c r="N22" s="31">
        <f>I22*$B$1/12</f>
        <v>5235.9999999999991</v>
      </c>
      <c r="AA22" s="27">
        <v>502</v>
      </c>
    </row>
    <row r="23" spans="1:27" x14ac:dyDescent="0.25">
      <c r="A23" s="27">
        <v>1980</v>
      </c>
      <c r="B23" s="30">
        <v>0.77500000000000002</v>
      </c>
      <c r="C23" s="29">
        <v>0.95</v>
      </c>
      <c r="D23" s="29">
        <v>0.41</v>
      </c>
      <c r="E23" s="30">
        <f>B23+D23</f>
        <v>1.1850000000000001</v>
      </c>
      <c r="F23" s="29">
        <f>C23+D23</f>
        <v>1.3599999999999999</v>
      </c>
      <c r="H23" s="30">
        <f>E23</f>
        <v>1.1850000000000001</v>
      </c>
      <c r="I23" s="30">
        <f>F23</f>
        <v>1.3599999999999999</v>
      </c>
      <c r="J23" s="30"/>
      <c r="K23" s="31">
        <f>E23*$B$1/12</f>
        <v>4700.5</v>
      </c>
      <c r="L23" s="31">
        <f>F23*$B$1/12</f>
        <v>5394.6666666666661</v>
      </c>
      <c r="M23" s="31">
        <f>H23*$B$1/12</f>
        <v>4700.5</v>
      </c>
      <c r="N23" s="31">
        <f>I23*$B$1/12</f>
        <v>5394.6666666666661</v>
      </c>
      <c r="AA23" s="27">
        <v>571</v>
      </c>
    </row>
    <row r="24" spans="1:27" x14ac:dyDescent="0.25">
      <c r="A24" s="27">
        <v>1981</v>
      </c>
      <c r="B24" s="30">
        <v>0.77500000000000002</v>
      </c>
      <c r="C24" s="29">
        <v>0.95</v>
      </c>
      <c r="D24" s="29">
        <v>0.45</v>
      </c>
      <c r="E24" s="30">
        <f>B24+D24</f>
        <v>1.2250000000000001</v>
      </c>
      <c r="F24" s="29">
        <f>C24+D24</f>
        <v>1.4</v>
      </c>
      <c r="H24" s="30">
        <f>E24</f>
        <v>1.2250000000000001</v>
      </c>
      <c r="I24" s="30">
        <f>F24</f>
        <v>1.4</v>
      </c>
      <c r="J24" s="30"/>
      <c r="K24" s="31">
        <f>E24*$B$1/12</f>
        <v>4859.166666666667</v>
      </c>
      <c r="L24" s="31">
        <f>F24*$B$1/12</f>
        <v>5553.333333333333</v>
      </c>
      <c r="M24" s="31">
        <f>H24*$B$1/12</f>
        <v>4859.166666666667</v>
      </c>
      <c r="N24" s="31">
        <f>I24*$B$1/12</f>
        <v>5553.333333333333</v>
      </c>
      <c r="AA24" s="27">
        <v>640</v>
      </c>
    </row>
    <row r="25" spans="1:27" x14ac:dyDescent="0.25">
      <c r="A25" s="27">
        <v>1982</v>
      </c>
      <c r="B25" s="30">
        <v>0.77500000000000002</v>
      </c>
      <c r="C25" s="29">
        <v>0.95</v>
      </c>
      <c r="D25" s="29">
        <v>0.47</v>
      </c>
      <c r="E25" s="30">
        <f>B25+D25</f>
        <v>1.2450000000000001</v>
      </c>
      <c r="F25" s="29">
        <f>C25+D25</f>
        <v>1.42</v>
      </c>
      <c r="G25" s="27" t="s">
        <v>215</v>
      </c>
      <c r="H25" s="30">
        <f>E25</f>
        <v>1.2450000000000001</v>
      </c>
      <c r="I25" s="30">
        <f>F25</f>
        <v>1.42</v>
      </c>
      <c r="J25" s="30"/>
      <c r="K25" s="31">
        <f>E25*$B$1/12</f>
        <v>4938.5000000000009</v>
      </c>
      <c r="L25" s="31">
        <f>F25*$B$1/12</f>
        <v>5632.666666666667</v>
      </c>
      <c r="M25" s="31">
        <f>H25*$B$1/12</f>
        <v>4938.5000000000009</v>
      </c>
      <c r="N25" s="31">
        <f>I25*$B$1/12</f>
        <v>5632.666666666667</v>
      </c>
      <c r="Y25" s="31"/>
      <c r="AA25" s="27">
        <v>695</v>
      </c>
    </row>
    <row r="26" spans="1:27" x14ac:dyDescent="0.25">
      <c r="A26" s="27">
        <v>1983</v>
      </c>
      <c r="B26" s="30">
        <v>0.77500000000000002</v>
      </c>
      <c r="C26" s="29">
        <v>0.95</v>
      </c>
      <c r="D26" s="29">
        <v>0.47</v>
      </c>
      <c r="E26" s="30">
        <f>B26+D26</f>
        <v>1.2450000000000001</v>
      </c>
      <c r="F26" s="29">
        <f>C26+D26</f>
        <v>1.42</v>
      </c>
      <c r="H26" s="30">
        <f>E26</f>
        <v>1.2450000000000001</v>
      </c>
      <c r="I26" s="30">
        <f>F26</f>
        <v>1.42</v>
      </c>
      <c r="J26" s="30"/>
      <c r="K26" s="31">
        <f>E26*$B$1/12</f>
        <v>4938.5000000000009</v>
      </c>
      <c r="L26" s="31">
        <f>F26*$B$1/12</f>
        <v>5632.666666666667</v>
      </c>
      <c r="M26" s="31">
        <f>H26*$B$1/12</f>
        <v>4938.5000000000009</v>
      </c>
      <c r="N26" s="31">
        <f>I26*$B$1/12</f>
        <v>5632.666666666667</v>
      </c>
      <c r="Y26" s="31"/>
      <c r="AA26" s="27">
        <v>757</v>
      </c>
    </row>
    <row r="27" spans="1:27" x14ac:dyDescent="0.25">
      <c r="A27" s="27">
        <v>1984</v>
      </c>
      <c r="B27" s="30">
        <v>0.78500000000000003</v>
      </c>
      <c r="C27" s="29">
        <v>0.96</v>
      </c>
      <c r="D27" s="29">
        <v>0.48</v>
      </c>
      <c r="E27" s="30">
        <f>B27+D27</f>
        <v>1.2650000000000001</v>
      </c>
      <c r="F27" s="29">
        <f>C27+D27</f>
        <v>1.44</v>
      </c>
      <c r="G27" s="27" t="s">
        <v>214</v>
      </c>
      <c r="H27" s="30">
        <f>E27</f>
        <v>1.2650000000000001</v>
      </c>
      <c r="I27" s="30">
        <f>F27</f>
        <v>1.44</v>
      </c>
      <c r="J27" s="30"/>
      <c r="K27" s="31">
        <f>E27*$B$1/12</f>
        <v>5017.8333333333339</v>
      </c>
      <c r="L27" s="31">
        <f>F27*$B$1/12</f>
        <v>5712</v>
      </c>
      <c r="M27" s="31">
        <f>H27*$B$1/12</f>
        <v>5017.8333333333339</v>
      </c>
      <c r="N27" s="31">
        <f>I27*$B$1/12</f>
        <v>5712</v>
      </c>
      <c r="Y27" s="31"/>
      <c r="AA27" s="27">
        <v>818</v>
      </c>
    </row>
    <row r="28" spans="1:27" x14ac:dyDescent="0.25">
      <c r="A28" s="27">
        <v>1985</v>
      </c>
      <c r="B28" s="30">
        <v>0.78500000000000003</v>
      </c>
      <c r="C28" s="29">
        <v>0.96</v>
      </c>
      <c r="D28" s="29">
        <v>0.48</v>
      </c>
      <c r="E28" s="30">
        <f>B28+D28</f>
        <v>1.2650000000000001</v>
      </c>
      <c r="F28" s="29">
        <f>C28+D28</f>
        <v>1.44</v>
      </c>
      <c r="H28" s="30">
        <f>E28</f>
        <v>1.2650000000000001</v>
      </c>
      <c r="I28" s="30">
        <f>F28</f>
        <v>1.44</v>
      </c>
      <c r="J28" s="30"/>
      <c r="K28" s="31">
        <f>E28*$B$1/12</f>
        <v>5017.8333333333339</v>
      </c>
      <c r="L28" s="31">
        <f>F28*$B$1/12</f>
        <v>5712</v>
      </c>
      <c r="M28" s="31">
        <f>H28*$B$1/12</f>
        <v>5017.8333333333339</v>
      </c>
      <c r="N28" s="31">
        <f>I28*$B$1/12</f>
        <v>5712</v>
      </c>
      <c r="Y28" s="27">
        <v>2089</v>
      </c>
      <c r="Z28" s="31">
        <f>Y28*AA$63/AA28</f>
        <v>4563.4419134396358</v>
      </c>
      <c r="AA28" s="27">
        <v>878</v>
      </c>
    </row>
    <row r="29" spans="1:27" x14ac:dyDescent="0.25">
      <c r="A29" s="27">
        <v>1986</v>
      </c>
      <c r="B29" s="30">
        <v>0.78500000000000003</v>
      </c>
      <c r="C29" s="29">
        <v>0.96</v>
      </c>
      <c r="D29" s="29">
        <v>0.48</v>
      </c>
      <c r="E29" s="30">
        <f>B29+D29</f>
        <v>1.2650000000000001</v>
      </c>
      <c r="F29" s="29">
        <f>C29+D29</f>
        <v>1.44</v>
      </c>
      <c r="H29" s="30">
        <f>E29</f>
        <v>1.2650000000000001</v>
      </c>
      <c r="I29" s="30">
        <f>F29</f>
        <v>1.44</v>
      </c>
      <c r="J29" s="30"/>
      <c r="K29" s="31">
        <f>E29*$B$1/12</f>
        <v>5017.8333333333339</v>
      </c>
      <c r="L29" s="31">
        <f>F29*$B$1/12</f>
        <v>5712</v>
      </c>
      <c r="M29" s="31">
        <f>H29*$B$1/12</f>
        <v>5017.8333333333339</v>
      </c>
      <c r="N29" s="31">
        <f>I29*$B$1/12</f>
        <v>5712</v>
      </c>
      <c r="Y29" s="27">
        <v>2230</v>
      </c>
      <c r="Z29" s="31">
        <f>Y29*AA$63/AA29</f>
        <v>4674.4699453551912</v>
      </c>
      <c r="AA29" s="27">
        <v>915</v>
      </c>
    </row>
    <row r="30" spans="1:27" x14ac:dyDescent="0.25">
      <c r="A30" s="27">
        <v>1987</v>
      </c>
      <c r="B30" s="30">
        <v>0.78500000000000003</v>
      </c>
      <c r="C30" s="29">
        <v>0.96</v>
      </c>
      <c r="D30" s="29">
        <v>0.48</v>
      </c>
      <c r="E30" s="30">
        <f>B30+D30</f>
        <v>1.2650000000000001</v>
      </c>
      <c r="F30" s="29">
        <f>C30+D30</f>
        <v>1.44</v>
      </c>
      <c r="H30" s="30">
        <f>E30</f>
        <v>1.2650000000000001</v>
      </c>
      <c r="I30" s="30">
        <f>F30</f>
        <v>1.44</v>
      </c>
      <c r="J30" s="30"/>
      <c r="K30" s="31">
        <f>E30*$B$1/12</f>
        <v>5017.8333333333339</v>
      </c>
      <c r="L30" s="31">
        <f>F30*$B$1/12</f>
        <v>5712</v>
      </c>
      <c r="M30" s="31">
        <f>H30*$B$1/12</f>
        <v>5017.8333333333339</v>
      </c>
      <c r="N30" s="31">
        <f>I30*$B$1/12</f>
        <v>5712</v>
      </c>
      <c r="Y30" s="27">
        <v>2350</v>
      </c>
      <c r="Z30" s="31">
        <f>Y30*AA$63/AA30</f>
        <v>4724.6331236897277</v>
      </c>
      <c r="AA30" s="27">
        <v>954</v>
      </c>
    </row>
    <row r="31" spans="1:27" x14ac:dyDescent="0.25">
      <c r="A31" s="27">
        <v>1988</v>
      </c>
      <c r="B31" s="30">
        <v>0.78500000000000003</v>
      </c>
      <c r="C31" s="29">
        <v>0.96</v>
      </c>
      <c r="D31" s="29">
        <v>0.48</v>
      </c>
      <c r="E31" s="30">
        <f>B31+D31</f>
        <v>1.2650000000000001</v>
      </c>
      <c r="F31" s="29">
        <f>C31+D31</f>
        <v>1.44</v>
      </c>
      <c r="H31" s="30">
        <f>E31</f>
        <v>1.2650000000000001</v>
      </c>
      <c r="I31" s="30">
        <f>F31</f>
        <v>1.44</v>
      </c>
      <c r="J31" s="30"/>
      <c r="K31" s="31">
        <f>E31*$B$1/12</f>
        <v>5017.8333333333339</v>
      </c>
      <c r="L31" s="31">
        <f>F31*$B$1/12</f>
        <v>5712</v>
      </c>
      <c r="M31" s="31">
        <f>H31*$B$1/12</f>
        <v>5017.8333333333339</v>
      </c>
      <c r="N31" s="31">
        <f>I31*$B$1/12</f>
        <v>5712</v>
      </c>
      <c r="Y31" s="27">
        <v>2475</v>
      </c>
      <c r="Z31" s="31">
        <f>Y31*AA$63/AA31</f>
        <v>4704.7076313181369</v>
      </c>
      <c r="AA31" s="27">
        <v>1009</v>
      </c>
    </row>
    <row r="32" spans="1:27" x14ac:dyDescent="0.25">
      <c r="A32" s="27">
        <v>1989</v>
      </c>
      <c r="B32" s="30">
        <v>0.78500000000000003</v>
      </c>
      <c r="C32" s="29">
        <v>0.96</v>
      </c>
      <c r="D32" s="29">
        <v>0.48</v>
      </c>
      <c r="E32" s="30">
        <f>B32+D32</f>
        <v>1.2650000000000001</v>
      </c>
      <c r="F32" s="29">
        <f>C32+D32</f>
        <v>1.44</v>
      </c>
      <c r="H32" s="30">
        <f>E32</f>
        <v>1.2650000000000001</v>
      </c>
      <c r="I32" s="30">
        <f>F32</f>
        <v>1.44</v>
      </c>
      <c r="J32" s="30"/>
      <c r="K32" s="31">
        <f>E32*$B$1/12</f>
        <v>5017.8333333333339</v>
      </c>
      <c r="L32" s="31">
        <f>F32*$B$1/12</f>
        <v>5712</v>
      </c>
      <c r="M32" s="31">
        <f>H32*$B$1/12</f>
        <v>5017.8333333333339</v>
      </c>
      <c r="N32" s="31">
        <f>I32*$B$1/12</f>
        <v>5712</v>
      </c>
      <c r="Y32" s="27">
        <v>2675</v>
      </c>
      <c r="Z32" s="31">
        <f>Y32*AA$63/AA32</f>
        <v>4777.1415270018624</v>
      </c>
      <c r="AA32" s="27">
        <v>1074</v>
      </c>
    </row>
    <row r="33" spans="1:27" x14ac:dyDescent="0.25">
      <c r="A33" s="27">
        <v>1990</v>
      </c>
      <c r="B33" s="30">
        <v>0.78500000000000003</v>
      </c>
      <c r="C33" s="29">
        <v>0.96</v>
      </c>
      <c r="D33" s="29">
        <v>0.5</v>
      </c>
      <c r="E33" s="30">
        <f>B33+D33</f>
        <v>1.2850000000000001</v>
      </c>
      <c r="F33" s="29">
        <f>C33+D33</f>
        <v>1.46</v>
      </c>
      <c r="G33" s="27" t="s">
        <v>213</v>
      </c>
      <c r="H33" s="30">
        <f>E33</f>
        <v>1.2850000000000001</v>
      </c>
      <c r="I33" s="30">
        <f>F33</f>
        <v>1.46</v>
      </c>
      <c r="J33" s="30"/>
      <c r="K33" s="31">
        <f>E33*$B$1/12</f>
        <v>5097.166666666667</v>
      </c>
      <c r="L33" s="31">
        <f>F33*$B$1/12</f>
        <v>5791.333333333333</v>
      </c>
      <c r="M33" s="31">
        <f>H33*$B$1/12</f>
        <v>5097.166666666667</v>
      </c>
      <c r="N33" s="31">
        <f>I33*$B$1/12</f>
        <v>5791.333333333333</v>
      </c>
      <c r="Y33" s="27">
        <v>2845</v>
      </c>
      <c r="Z33" s="31">
        <f>Y33*AA$63/AA33</f>
        <v>4597.0598146588036</v>
      </c>
      <c r="AA33" s="27">
        <v>1187</v>
      </c>
    </row>
    <row r="34" spans="1:27" x14ac:dyDescent="0.25">
      <c r="A34" s="27">
        <v>1991</v>
      </c>
      <c r="B34" s="30">
        <v>0.78500000000000003</v>
      </c>
      <c r="C34" s="29">
        <v>0.96</v>
      </c>
      <c r="D34" s="29">
        <v>0.54</v>
      </c>
      <c r="E34" s="30">
        <f>B34+D34</f>
        <v>1.3250000000000002</v>
      </c>
      <c r="F34" s="29">
        <f>C34+D34</f>
        <v>1.5</v>
      </c>
      <c r="G34" s="27" t="s">
        <v>212</v>
      </c>
      <c r="H34" s="30">
        <f>E34</f>
        <v>1.3250000000000002</v>
      </c>
      <c r="I34" s="30">
        <f>F34</f>
        <v>1.5</v>
      </c>
      <c r="J34" s="30"/>
      <c r="K34" s="31">
        <f>E34*$B$1/12</f>
        <v>5255.8333333333339</v>
      </c>
      <c r="L34" s="31">
        <f>F34*$B$1/12</f>
        <v>5950</v>
      </c>
      <c r="M34" s="31">
        <f>H34*$B$1/12</f>
        <v>5255.8333333333339</v>
      </c>
      <c r="N34" s="31">
        <f>I34*$B$1/12</f>
        <v>5950</v>
      </c>
      <c r="W34" s="29"/>
      <c r="Y34" s="27">
        <v>3114</v>
      </c>
      <c r="Z34" s="31">
        <f>Y34*AA$63/AA34</f>
        <v>4604.9745566692363</v>
      </c>
      <c r="AA34" s="27">
        <v>1297</v>
      </c>
    </row>
    <row r="35" spans="1:27" x14ac:dyDescent="0.25">
      <c r="A35" s="27">
        <v>1992</v>
      </c>
      <c r="B35" s="30">
        <v>0.78500000000000003</v>
      </c>
      <c r="C35" s="29">
        <v>0.96</v>
      </c>
      <c r="D35" s="29">
        <v>0.54</v>
      </c>
      <c r="E35" s="30">
        <f>B35+D35</f>
        <v>1.3250000000000002</v>
      </c>
      <c r="F35" s="29">
        <f>C35+D35</f>
        <v>1.5</v>
      </c>
      <c r="H35" s="30">
        <f>E35</f>
        <v>1.3250000000000002</v>
      </c>
      <c r="I35" s="30">
        <f>F35</f>
        <v>1.5</v>
      </c>
      <c r="J35" s="30"/>
      <c r="K35" s="31">
        <f>E35*$B$1/12</f>
        <v>5255.8333333333339</v>
      </c>
      <c r="L35" s="31">
        <f>F35*$B$1/12</f>
        <v>5950</v>
      </c>
      <c r="M35" s="31">
        <f>H35*$B$1/12</f>
        <v>5255.8333333333339</v>
      </c>
      <c r="N35" s="31">
        <f>I35*$B$1/12</f>
        <v>5950</v>
      </c>
      <c r="W35" s="29"/>
      <c r="Y35" s="27">
        <v>3258</v>
      </c>
      <c r="Z35" s="31">
        <f>Y35*AA$63/AA35</f>
        <v>4709.000753579503</v>
      </c>
      <c r="AA35" s="27">
        <v>1327</v>
      </c>
    </row>
    <row r="36" spans="1:27" x14ac:dyDescent="0.25">
      <c r="A36" s="27">
        <v>1993</v>
      </c>
      <c r="B36" s="30">
        <v>0.78500000000000003</v>
      </c>
      <c r="C36" s="29">
        <v>0.96</v>
      </c>
      <c r="D36" s="32">
        <v>0.54</v>
      </c>
      <c r="E36" s="30">
        <f>B36+D36</f>
        <v>1.3250000000000002</v>
      </c>
      <c r="F36" s="29">
        <f>C36+D36</f>
        <v>1.5</v>
      </c>
      <c r="H36" s="30">
        <f>E36</f>
        <v>1.3250000000000002</v>
      </c>
      <c r="I36" s="30">
        <f>F36</f>
        <v>1.5</v>
      </c>
      <c r="J36" s="30"/>
      <c r="K36" s="31">
        <f>E36*$B$1/12</f>
        <v>5255.8333333333339</v>
      </c>
      <c r="L36" s="31">
        <f>F36*$B$1/12</f>
        <v>5950</v>
      </c>
      <c r="M36" s="31">
        <f>H36*$B$1/12</f>
        <v>5255.8333333333339</v>
      </c>
      <c r="N36" s="31">
        <f>I36*$B$1/12</f>
        <v>5950</v>
      </c>
      <c r="W36" s="29"/>
      <c r="Y36" s="27">
        <v>3326</v>
      </c>
      <c r="Z36" s="31">
        <f>Y36*AA$63/AA36</f>
        <v>4592.7055435565153</v>
      </c>
      <c r="AA36" s="27">
        <v>1389</v>
      </c>
    </row>
    <row r="37" spans="1:27" x14ac:dyDescent="0.25">
      <c r="A37" s="27">
        <v>1994</v>
      </c>
      <c r="B37" s="30">
        <v>0.78500000000000003</v>
      </c>
      <c r="C37" s="29">
        <v>0.96</v>
      </c>
      <c r="D37" s="32">
        <v>0.54</v>
      </c>
      <c r="E37" s="30">
        <f>B37+D37</f>
        <v>1.3250000000000002</v>
      </c>
      <c r="F37" s="29">
        <f>C37+D37</f>
        <v>1.5</v>
      </c>
      <c r="H37" s="30">
        <f>E37</f>
        <v>1.3250000000000002</v>
      </c>
      <c r="I37" s="30">
        <f>F37</f>
        <v>1.5</v>
      </c>
      <c r="J37" s="30"/>
      <c r="K37" s="31">
        <f>E37*$B$1/12</f>
        <v>5255.8333333333339</v>
      </c>
      <c r="L37" s="31">
        <f>F37*$B$1/12</f>
        <v>5950</v>
      </c>
      <c r="M37" s="31">
        <f>H37*$B$1/12</f>
        <v>5255.8333333333339</v>
      </c>
      <c r="N37" s="31">
        <f>I37*$B$1/12</f>
        <v>5950</v>
      </c>
      <c r="W37" s="29"/>
      <c r="Y37" s="27">
        <v>3403</v>
      </c>
      <c r="Z37" s="31">
        <f>Y37*AA$63/AA37</f>
        <v>4599.6856941508104</v>
      </c>
      <c r="AA37" s="27">
        <v>1419</v>
      </c>
    </row>
    <row r="38" spans="1:27" x14ac:dyDescent="0.25">
      <c r="A38" s="27">
        <v>1995</v>
      </c>
      <c r="B38" s="30">
        <v>0.78500000000000003</v>
      </c>
      <c r="C38" s="29">
        <v>0.96</v>
      </c>
      <c r="D38" s="32">
        <v>0.54</v>
      </c>
      <c r="E38" s="30">
        <f>B38+D38</f>
        <v>1.3250000000000002</v>
      </c>
      <c r="F38" s="29">
        <f>C38+D38</f>
        <v>1.5</v>
      </c>
      <c r="G38" s="27" t="s">
        <v>211</v>
      </c>
      <c r="H38" s="30">
        <f>E38</f>
        <v>1.3250000000000002</v>
      </c>
      <c r="I38" s="30">
        <f>F38</f>
        <v>1.5</v>
      </c>
      <c r="J38" s="30"/>
      <c r="K38" s="31">
        <f>E38*$B$1/12</f>
        <v>5255.8333333333339</v>
      </c>
      <c r="L38" s="31">
        <f>F38*$B$1/12</f>
        <v>5950</v>
      </c>
      <c r="M38" s="31">
        <f>H38*$B$1/12</f>
        <v>5255.8333333333339</v>
      </c>
      <c r="N38" s="31">
        <f>I38*$B$1/12</f>
        <v>5950</v>
      </c>
      <c r="W38" s="29"/>
      <c r="Y38" s="27">
        <v>3451</v>
      </c>
      <c r="Z38" s="31">
        <f>Y38*AA$63/AA38</f>
        <v>4549.1532646048108</v>
      </c>
      <c r="AA38" s="27">
        <v>1455</v>
      </c>
    </row>
    <row r="39" spans="1:27" x14ac:dyDescent="0.25">
      <c r="A39" s="27">
        <v>1996</v>
      </c>
      <c r="B39" s="30">
        <v>0.78500000000000003</v>
      </c>
      <c r="C39" s="29">
        <v>0.96</v>
      </c>
      <c r="D39" s="30">
        <v>0.55500000000000005</v>
      </c>
      <c r="E39" s="30">
        <f>B39+D39</f>
        <v>1.34</v>
      </c>
      <c r="F39" s="29">
        <f>C39+D39</f>
        <v>1.5150000000000001</v>
      </c>
      <c r="H39" s="30">
        <f>E39</f>
        <v>1.34</v>
      </c>
      <c r="I39" s="30">
        <f>F39</f>
        <v>1.5150000000000001</v>
      </c>
      <c r="J39" s="30"/>
      <c r="K39" s="31">
        <f>E39*$B$1/12</f>
        <v>5315.3333333333339</v>
      </c>
      <c r="L39" s="31">
        <f>F39*$B$1/12</f>
        <v>6009.5</v>
      </c>
      <c r="M39" s="31">
        <f>H39*$B$1/12</f>
        <v>5315.3333333333339</v>
      </c>
      <c r="N39" s="31">
        <f>I39*$B$1/12</f>
        <v>6009.5</v>
      </c>
      <c r="W39" s="29"/>
      <c r="Y39" s="27">
        <v>3451</v>
      </c>
      <c r="Z39" s="31">
        <f>Y39*AA$63/AA39</f>
        <v>4527.3720930232557</v>
      </c>
      <c r="AA39" s="27">
        <v>1462</v>
      </c>
    </row>
    <row r="40" spans="1:27" x14ac:dyDescent="0.25">
      <c r="A40" s="27">
        <v>1997</v>
      </c>
      <c r="B40" s="30">
        <v>0.78500000000000003</v>
      </c>
      <c r="C40" s="29">
        <v>0.96</v>
      </c>
      <c r="D40" s="30">
        <v>0.55500000000000005</v>
      </c>
      <c r="E40" s="30">
        <f>B40+D40</f>
        <v>1.34</v>
      </c>
      <c r="F40" s="29">
        <f>C40+D40</f>
        <v>1.5150000000000001</v>
      </c>
      <c r="H40" s="30">
        <f>E40</f>
        <v>1.34</v>
      </c>
      <c r="I40" s="30">
        <f>F40</f>
        <v>1.5150000000000001</v>
      </c>
      <c r="J40" s="30"/>
      <c r="K40" s="31">
        <f>E40*$B$1/12</f>
        <v>5315.3333333333339</v>
      </c>
      <c r="L40" s="31">
        <f>F40*$B$1/12</f>
        <v>6009.5</v>
      </c>
      <c r="M40" s="31">
        <f>H40*$B$1/12</f>
        <v>5315.3333333333339</v>
      </c>
      <c r="N40" s="31">
        <f>I40*$B$1/12</f>
        <v>6009.5</v>
      </c>
      <c r="W40" s="29"/>
      <c r="Y40" s="27">
        <v>3057</v>
      </c>
      <c r="Z40" s="31">
        <f>Y40*AA$63/AA40</f>
        <v>3991.3723621511231</v>
      </c>
      <c r="AA40" s="27">
        <v>1469</v>
      </c>
    </row>
    <row r="41" spans="1:27" x14ac:dyDescent="0.25">
      <c r="A41" s="27">
        <v>1998</v>
      </c>
      <c r="B41" s="30">
        <v>0.78500000000000003</v>
      </c>
      <c r="C41" s="29">
        <v>0.96</v>
      </c>
      <c r="D41" s="30">
        <v>0.55500000000000005</v>
      </c>
      <c r="E41" s="30">
        <f>B41+D41</f>
        <v>1.34</v>
      </c>
      <c r="F41" s="29">
        <f>C41+D41</f>
        <v>1.5150000000000001</v>
      </c>
      <c r="G41" s="27" t="s">
        <v>210</v>
      </c>
      <c r="H41" s="30">
        <f>E41</f>
        <v>1.34</v>
      </c>
      <c r="I41" s="30">
        <f>F41</f>
        <v>1.5150000000000001</v>
      </c>
      <c r="J41" s="30"/>
      <c r="K41" s="31">
        <f>E41*$B$1/12</f>
        <v>5315.3333333333339</v>
      </c>
      <c r="L41" s="31">
        <f>F41*$B$1/12</f>
        <v>6009.5</v>
      </c>
      <c r="M41" s="31">
        <f>H41*$B$1/12</f>
        <v>5315.3333333333339</v>
      </c>
      <c r="N41" s="31">
        <f>I41*$B$1/12</f>
        <v>6009.5</v>
      </c>
      <c r="W41" s="29"/>
      <c r="Y41" s="27">
        <v>2884</v>
      </c>
      <c r="Z41" s="31">
        <f>Y41*AA$63/AA41</f>
        <v>3770.6284935241993</v>
      </c>
      <c r="AA41" s="27">
        <v>1467</v>
      </c>
    </row>
    <row r="42" spans="1:27" x14ac:dyDescent="0.25">
      <c r="A42" s="27">
        <v>1999</v>
      </c>
      <c r="B42" s="30">
        <v>0.78500000000000003</v>
      </c>
      <c r="C42" s="29">
        <v>0.96</v>
      </c>
      <c r="D42" s="30">
        <v>0.56899999999999995</v>
      </c>
      <c r="E42" s="30">
        <f>B42+D42</f>
        <v>1.3540000000000001</v>
      </c>
      <c r="F42" s="29">
        <f>C42+D42</f>
        <v>1.5289999999999999</v>
      </c>
      <c r="G42" s="27" t="s">
        <v>209</v>
      </c>
      <c r="H42" s="30">
        <f>E42</f>
        <v>1.3540000000000001</v>
      </c>
      <c r="I42" s="30">
        <f>F42</f>
        <v>1.5289999999999999</v>
      </c>
      <c r="J42" s="30"/>
      <c r="K42" s="31">
        <f>E42*$B$1/12</f>
        <v>5370.8666666666668</v>
      </c>
      <c r="L42" s="31">
        <f>F42*$B$1/12</f>
        <v>6065.0333333333328</v>
      </c>
      <c r="M42" s="31">
        <f>H42*$B$1/12</f>
        <v>5370.8666666666668</v>
      </c>
      <c r="N42" s="31">
        <f>I42*$B$1/12</f>
        <v>6065.0333333333328</v>
      </c>
      <c r="W42" s="29"/>
      <c r="Y42" s="27">
        <v>2900</v>
      </c>
      <c r="Z42" s="31">
        <f>Y42*AA$63/AA42</f>
        <v>3773.5413839891453</v>
      </c>
      <c r="AA42" s="27">
        <v>1474</v>
      </c>
    </row>
    <row r="43" spans="1:27" x14ac:dyDescent="0.25">
      <c r="A43" s="27">
        <v>2000</v>
      </c>
      <c r="B43" s="30">
        <v>0.78500000000000003</v>
      </c>
      <c r="C43" s="29">
        <v>0.96</v>
      </c>
      <c r="D43" s="30">
        <v>0.56899999999999995</v>
      </c>
      <c r="E43" s="30">
        <f>B43+D43</f>
        <v>1.3540000000000001</v>
      </c>
      <c r="F43" s="29">
        <f>C43+D43</f>
        <v>1.5289999999999999</v>
      </c>
      <c r="H43" s="30">
        <f>E43</f>
        <v>1.3540000000000001</v>
      </c>
      <c r="I43" s="30">
        <f>F43</f>
        <v>1.5289999999999999</v>
      </c>
      <c r="J43" s="30"/>
      <c r="K43" s="31">
        <f>E43*$B$1/12</f>
        <v>5370.8666666666668</v>
      </c>
      <c r="L43" s="31">
        <f>F43*$B$1/12</f>
        <v>6065.0333333333328</v>
      </c>
      <c r="M43" s="31">
        <f>H43*$B$1/12</f>
        <v>5370.8666666666668</v>
      </c>
      <c r="N43" s="31">
        <f>I43*$B$1/12</f>
        <v>6065.0333333333328</v>
      </c>
      <c r="W43" s="29"/>
      <c r="Y43" s="27">
        <v>3000</v>
      </c>
      <c r="Z43" s="31">
        <f>Y43*AA$63/AA43</f>
        <v>3864.3384822028206</v>
      </c>
      <c r="AA43" s="27">
        <v>1489</v>
      </c>
    </row>
    <row r="44" spans="1:27" x14ac:dyDescent="0.25">
      <c r="A44" s="27">
        <v>2001</v>
      </c>
      <c r="B44" s="30">
        <v>0.78500000000000003</v>
      </c>
      <c r="C44" s="29">
        <v>0.96</v>
      </c>
      <c r="D44" s="30">
        <v>0.56899999999999995</v>
      </c>
      <c r="E44" s="30">
        <f>B44+D44</f>
        <v>1.3540000000000001</v>
      </c>
      <c r="F44" s="29">
        <f>C44+D44</f>
        <v>1.5289999999999999</v>
      </c>
      <c r="H44" s="30">
        <f>E44</f>
        <v>1.3540000000000001</v>
      </c>
      <c r="I44" s="30">
        <f>F44</f>
        <v>1.5289999999999999</v>
      </c>
      <c r="J44" s="30"/>
      <c r="K44" s="31">
        <f>E44*$B$1/12</f>
        <v>5370.8666666666668</v>
      </c>
      <c r="L44" s="31">
        <f>F44*$B$1/12</f>
        <v>6065.0333333333328</v>
      </c>
      <c r="M44" s="31">
        <f>H44*$B$1/12</f>
        <v>5370.8666666666668</v>
      </c>
      <c r="N44" s="31">
        <f>I44*$B$1/12</f>
        <v>6065.0333333333328</v>
      </c>
      <c r="P44" s="30"/>
      <c r="W44" s="29"/>
      <c r="Y44" s="27">
        <v>3000</v>
      </c>
      <c r="Z44" s="31">
        <f>Y44*AA$63/AA44</f>
        <v>3773.1147540983607</v>
      </c>
      <c r="AA44" s="27">
        <v>1525</v>
      </c>
    </row>
    <row r="45" spans="1:27" x14ac:dyDescent="0.25">
      <c r="A45" s="27">
        <v>2002</v>
      </c>
      <c r="B45" s="30">
        <v>0.78500000000000003</v>
      </c>
      <c r="C45" s="29">
        <v>0.96</v>
      </c>
      <c r="D45" s="30">
        <v>0.56899999999999995</v>
      </c>
      <c r="E45" s="30">
        <f>B45+D45</f>
        <v>1.3540000000000001</v>
      </c>
      <c r="F45" s="29">
        <f>C45+D45</f>
        <v>1.5289999999999999</v>
      </c>
      <c r="H45" s="30">
        <f>E45</f>
        <v>1.3540000000000001</v>
      </c>
      <c r="I45" s="30">
        <f>F45</f>
        <v>1.5289999999999999</v>
      </c>
      <c r="J45" s="30"/>
      <c r="K45" s="31">
        <f>E45*$B$1/12</f>
        <v>5370.8666666666668</v>
      </c>
      <c r="L45" s="31">
        <f>F45*$B$1/12</f>
        <v>6065.0333333333328</v>
      </c>
      <c r="M45" s="31">
        <f>H45*$B$1/12</f>
        <v>5370.8666666666668</v>
      </c>
      <c r="N45" s="31">
        <f>I45*$B$1/12</f>
        <v>6065.0333333333328</v>
      </c>
      <c r="P45" s="30"/>
      <c r="W45" s="29"/>
      <c r="Y45" s="27">
        <v>3140</v>
      </c>
      <c r="Z45" s="31">
        <f>Y45*AA$63/AA45</f>
        <v>3865.5455712451862</v>
      </c>
      <c r="AA45" s="27">
        <v>1558</v>
      </c>
    </row>
    <row r="46" spans="1:27" x14ac:dyDescent="0.25">
      <c r="A46" s="27">
        <v>2003</v>
      </c>
      <c r="B46" s="29">
        <v>1.9</v>
      </c>
      <c r="C46" s="29">
        <v>2.13</v>
      </c>
      <c r="E46" s="30">
        <f>B46+D46</f>
        <v>1.9</v>
      </c>
      <c r="F46" s="29">
        <f>C46+D46</f>
        <v>2.13</v>
      </c>
      <c r="H46" s="30">
        <f>E46-(E46-Q46)*$P46</f>
        <v>1.4651784999999999</v>
      </c>
      <c r="I46" s="30">
        <f>F46-(F46-R46)*$P46</f>
        <v>1.6378256999999998</v>
      </c>
      <c r="J46" s="30"/>
      <c r="K46" s="31">
        <f>E46*$B$1/12</f>
        <v>7536.666666666667</v>
      </c>
      <c r="L46" s="31">
        <f>F46*$B$1/12</f>
        <v>8449</v>
      </c>
      <c r="M46" s="31">
        <f>H46*$B$1/12</f>
        <v>5811.8747166666662</v>
      </c>
      <c r="N46" s="31">
        <f>I46*$B$1/12</f>
        <v>6496.7086099999988</v>
      </c>
      <c r="P46" s="30">
        <v>0.31170000000000003</v>
      </c>
      <c r="Q46" s="27">
        <f>$U46+$W46*(E46-$V46)+S46</f>
        <v>0.505</v>
      </c>
      <c r="R46" s="27">
        <f>$U46+$W46*(F46-$V46)+T46</f>
        <v>0.55099999999999993</v>
      </c>
      <c r="U46" s="27">
        <v>0.42299999999999999</v>
      </c>
      <c r="V46" s="27">
        <v>1.49</v>
      </c>
      <c r="W46" s="29">
        <v>0.2</v>
      </c>
      <c r="Y46" s="27">
        <v>3255</v>
      </c>
      <c r="Z46" s="31">
        <f>Y46*AA$63/AA46</f>
        <v>3931.4168765743075</v>
      </c>
      <c r="AA46" s="27">
        <v>1588</v>
      </c>
    </row>
    <row r="47" spans="1:27" x14ac:dyDescent="0.25">
      <c r="A47" s="27">
        <v>2004</v>
      </c>
      <c r="B47" s="29">
        <v>1.9</v>
      </c>
      <c r="C47" s="29">
        <v>2.13</v>
      </c>
      <c r="E47" s="30">
        <f>B47+D47</f>
        <v>1.9</v>
      </c>
      <c r="F47" s="29">
        <f>C47+D47</f>
        <v>2.13</v>
      </c>
      <c r="H47" s="30">
        <f>E47-(E47-Q47)*$P47</f>
        <v>1.4604355</v>
      </c>
      <c r="I47" s="30">
        <f>F47-(F47-R47)*$P47</f>
        <v>1.6324570999999999</v>
      </c>
      <c r="J47" s="30"/>
      <c r="K47" s="31">
        <f>E47*$B$1/12</f>
        <v>7536.666666666667</v>
      </c>
      <c r="L47" s="31">
        <f>F47*$B$1/12</f>
        <v>8449</v>
      </c>
      <c r="M47" s="31">
        <f>H47*$B$1/12</f>
        <v>5793.0608166666671</v>
      </c>
      <c r="N47" s="31">
        <f>I47*$B$1/12</f>
        <v>6475.4131633333336</v>
      </c>
      <c r="P47" s="30">
        <v>0.31509999999999999</v>
      </c>
      <c r="Q47" s="27">
        <f>$U47+$W47*(E47-$V47)+S47</f>
        <v>0.505</v>
      </c>
      <c r="R47" s="27">
        <f>$U47+$W47*(F47-$V47)+T47</f>
        <v>0.55099999999999993</v>
      </c>
      <c r="U47" s="27">
        <v>0.42299999999999999</v>
      </c>
      <c r="V47" s="27">
        <v>1.49</v>
      </c>
      <c r="W47" s="29">
        <v>0.2</v>
      </c>
      <c r="Y47" s="27">
        <v>3370</v>
      </c>
      <c r="Z47" s="31">
        <f>Y47*AA$63/AA47</f>
        <v>4054.9937264742784</v>
      </c>
      <c r="AA47" s="27">
        <v>1594</v>
      </c>
    </row>
    <row r="48" spans="1:27" x14ac:dyDescent="0.25">
      <c r="A48" s="27">
        <v>2005</v>
      </c>
      <c r="B48" s="29">
        <v>1.9</v>
      </c>
      <c r="C48" s="29">
        <v>2.13</v>
      </c>
      <c r="E48" s="30">
        <f>B48+D48</f>
        <v>1.9</v>
      </c>
      <c r="F48" s="29">
        <f>C48+D48</f>
        <v>2.13</v>
      </c>
      <c r="H48" s="30">
        <f>E48-(E48-Q48)*$P48</f>
        <v>1.478456</v>
      </c>
      <c r="I48" s="30">
        <f>F48-(F48-R48)*$P48</f>
        <v>1.650312</v>
      </c>
      <c r="J48" s="30"/>
      <c r="K48" s="31">
        <f>E48*$B$1/12</f>
        <v>7536.666666666667</v>
      </c>
      <c r="L48" s="31">
        <f>F48*$B$1/12</f>
        <v>8449</v>
      </c>
      <c r="M48" s="31">
        <f>H48*$B$1/12</f>
        <v>5864.5421333333334</v>
      </c>
      <c r="N48" s="31">
        <f>I48*$B$1/12</f>
        <v>6546.2376000000004</v>
      </c>
      <c r="P48" s="30">
        <v>0.316</v>
      </c>
      <c r="Q48" s="27">
        <f>$U48+$W48*(E48-$V48)+S48</f>
        <v>0.56599999999999995</v>
      </c>
      <c r="R48" s="27">
        <f>$U48+$W48*(F48-$V48)+T48</f>
        <v>0.61199999999999999</v>
      </c>
      <c r="U48" s="27">
        <v>0.42299999999999999</v>
      </c>
      <c r="V48" s="27">
        <v>1.1850000000000001</v>
      </c>
      <c r="W48" s="29">
        <v>0.2</v>
      </c>
      <c r="Y48" s="27">
        <v>3360</v>
      </c>
      <c r="Z48" s="31">
        <f>Y48*AA$63/AA48</f>
        <v>4025.2841973766394</v>
      </c>
      <c r="AA48" s="27">
        <v>1601</v>
      </c>
    </row>
    <row r="49" spans="1:27" x14ac:dyDescent="0.25">
      <c r="A49" s="27">
        <v>2006</v>
      </c>
      <c r="B49" s="29">
        <v>1.9</v>
      </c>
      <c r="C49" s="29">
        <v>2.13</v>
      </c>
      <c r="E49" s="30">
        <f>B49+D49</f>
        <v>1.9</v>
      </c>
      <c r="F49" s="29">
        <f>C49+D49</f>
        <v>2.13</v>
      </c>
      <c r="H49" s="30">
        <f>E49-(E49-Q49)*$P49</f>
        <v>1.49078</v>
      </c>
      <c r="I49" s="30">
        <f>F49-(F49-R49)*$P49</f>
        <v>1.662636</v>
      </c>
      <c r="J49" s="30"/>
      <c r="K49" s="31">
        <f>E49*$B$1/12</f>
        <v>7536.666666666667</v>
      </c>
      <c r="L49" s="31">
        <f>F49*$B$1/12</f>
        <v>8449</v>
      </c>
      <c r="M49" s="31">
        <f>H49*$B$1/12</f>
        <v>5913.4273333333331</v>
      </c>
      <c r="N49" s="31">
        <f>I49*$B$1/12</f>
        <v>6595.1228000000001</v>
      </c>
      <c r="P49" s="30">
        <v>0.316</v>
      </c>
      <c r="Q49" s="27">
        <f>$U49+$W49*(E49-$V49)+S49</f>
        <v>0.60499999999999998</v>
      </c>
      <c r="R49" s="27">
        <f>$U49+$W49*(F49-$V49)+T49</f>
        <v>0.65100000000000002</v>
      </c>
      <c r="U49" s="27">
        <v>0.42299999999999999</v>
      </c>
      <c r="V49" s="27">
        <v>0.99</v>
      </c>
      <c r="W49" s="29">
        <v>0.2</v>
      </c>
      <c r="Y49" s="27">
        <v>3420</v>
      </c>
      <c r="Z49" s="31">
        <f>Y49*AA$63/AA49</f>
        <v>4041.626617375231</v>
      </c>
      <c r="AA49" s="27">
        <v>1623</v>
      </c>
    </row>
    <row r="50" spans="1:27" x14ac:dyDescent="0.25">
      <c r="A50" s="27">
        <v>2007</v>
      </c>
      <c r="B50" s="29">
        <v>1.9</v>
      </c>
      <c r="C50" s="29">
        <v>2.13</v>
      </c>
      <c r="E50" s="30">
        <f>B50+D50</f>
        <v>1.9</v>
      </c>
      <c r="F50" s="29">
        <f>C50+D50</f>
        <v>2.13</v>
      </c>
      <c r="H50" s="30">
        <f>E50-(E50-Q50)*$P50</f>
        <v>1.4914274999999999</v>
      </c>
      <c r="I50" s="30">
        <f>F50-(F50-R50)*$P50</f>
        <v>1.6633754999999999</v>
      </c>
      <c r="J50" s="30"/>
      <c r="K50" s="31">
        <f>E50*$B$1/12</f>
        <v>7536.666666666667</v>
      </c>
      <c r="L50" s="31">
        <f>F50*$B$1/12</f>
        <v>8449</v>
      </c>
      <c r="M50" s="31">
        <f>H50*$B$1/12</f>
        <v>5915.9957499999991</v>
      </c>
      <c r="N50" s="31">
        <f>I50*$B$1/12</f>
        <v>6598.0561499999994</v>
      </c>
      <c r="P50" s="30">
        <v>0.3155</v>
      </c>
      <c r="Q50" s="27">
        <f>$U50+$W50*(E50-$V50)+S50</f>
        <v>0.60499999999999998</v>
      </c>
      <c r="R50" s="27">
        <f>$U50+$W50*(F50-$V50)+T50</f>
        <v>0.65100000000000002</v>
      </c>
      <c r="U50" s="27">
        <v>0.42299999999999999</v>
      </c>
      <c r="V50" s="27">
        <v>0.99</v>
      </c>
      <c r="W50" s="29">
        <v>0.2</v>
      </c>
      <c r="Y50" s="27">
        <v>3470</v>
      </c>
      <c r="Z50" s="31">
        <f>Y50*AA$63/AA50</f>
        <v>4011.7299578059074</v>
      </c>
      <c r="AA50" s="27">
        <v>1659</v>
      </c>
    </row>
    <row r="51" spans="1:27" x14ac:dyDescent="0.25">
      <c r="A51" s="27">
        <v>2008</v>
      </c>
      <c r="B51" s="29">
        <v>1.9</v>
      </c>
      <c r="C51" s="29">
        <v>2.13</v>
      </c>
      <c r="E51" s="30">
        <f>B51+D51</f>
        <v>1.9</v>
      </c>
      <c r="F51" s="29">
        <f>C51+D51</f>
        <v>2.13</v>
      </c>
      <c r="H51" s="30">
        <f>E51-(E51-Q51)*$P51</f>
        <v>1.4928519999999998</v>
      </c>
      <c r="I51" s="30">
        <f>F51-(F51-R51)*$P51</f>
        <v>1.6650023999999999</v>
      </c>
      <c r="J51" s="30"/>
      <c r="K51" s="31">
        <f>E51*$B$1/12</f>
        <v>7536.666666666667</v>
      </c>
      <c r="L51" s="31">
        <f>F51*$B$1/12</f>
        <v>8449</v>
      </c>
      <c r="M51" s="31">
        <f>H51*$B$1/12</f>
        <v>5921.6462666666666</v>
      </c>
      <c r="N51" s="31">
        <f>I51*$B$1/12</f>
        <v>6604.5095199999996</v>
      </c>
      <c r="P51" s="30">
        <v>0.31440000000000001</v>
      </c>
      <c r="Q51" s="27">
        <f>$U51+$W51*(E51-$V51)+S51</f>
        <v>0.60499999999999998</v>
      </c>
      <c r="R51" s="27">
        <f>$U51+$W51*(F51-$V51)+T51</f>
        <v>0.65100000000000002</v>
      </c>
      <c r="U51" s="27">
        <v>0.42299999999999999</v>
      </c>
      <c r="V51" s="27">
        <v>0.99</v>
      </c>
      <c r="W51" s="29">
        <v>0.2</v>
      </c>
      <c r="Y51" s="27">
        <v>3550</v>
      </c>
      <c r="Z51" s="31">
        <f>Y51*AA$63/AA51</f>
        <v>3967.890442890443</v>
      </c>
      <c r="AA51" s="27">
        <v>1716</v>
      </c>
    </row>
    <row r="52" spans="1:27" x14ac:dyDescent="0.25">
      <c r="A52" s="27">
        <v>2009</v>
      </c>
      <c r="B52" s="29">
        <v>1.9</v>
      </c>
      <c r="C52" s="29">
        <v>2.13</v>
      </c>
      <c r="E52" s="30">
        <f>B52+D52</f>
        <v>1.9</v>
      </c>
      <c r="F52" s="29">
        <f>C52+D52</f>
        <v>2.13</v>
      </c>
      <c r="H52" s="30">
        <f>E52-(E52-Q52)*$P52</f>
        <v>1.5684095999999998</v>
      </c>
      <c r="I52" s="30">
        <f>F52-(F52-R52)*$P52</f>
        <v>1.7259135999999999</v>
      </c>
      <c r="J52" s="30"/>
      <c r="K52" s="31">
        <f>E52*$B$1/12</f>
        <v>7536.666666666667</v>
      </c>
      <c r="L52" s="31">
        <f>F52*$B$1/12</f>
        <v>8449</v>
      </c>
      <c r="M52" s="31">
        <f>H52*$B$1/12</f>
        <v>6221.3580799999991</v>
      </c>
      <c r="N52" s="31">
        <f>I52*$B$1/12</f>
        <v>6846.1239466666666</v>
      </c>
      <c r="P52" s="30">
        <v>0.31519999999999998</v>
      </c>
      <c r="Q52" s="27">
        <f>$U52+$W52*(E52-$V52)+S52</f>
        <v>0.84799999999999998</v>
      </c>
      <c r="R52" s="27">
        <f>$U52+$W52*(F52-$V52)+T52</f>
        <v>0.84800000000000009</v>
      </c>
      <c r="S52" s="27">
        <f>0.623-0.2*E52</f>
        <v>0.24299999999999999</v>
      </c>
      <c r="T52" s="27">
        <f>0.623-0.2*F52</f>
        <v>0.19700000000000001</v>
      </c>
      <c r="U52" s="27">
        <v>0.42299999999999999</v>
      </c>
      <c r="V52" s="27">
        <v>0.99</v>
      </c>
      <c r="W52" s="29">
        <v>0.2</v>
      </c>
      <c r="Y52" s="27">
        <v>3680</v>
      </c>
      <c r="Z52" s="31">
        <f>Y52*AA$63/AA52</f>
        <v>4125.2133255406197</v>
      </c>
      <c r="AA52" s="27">
        <v>1711</v>
      </c>
    </row>
    <row r="53" spans="1:27" x14ac:dyDescent="0.25">
      <c r="A53" s="27">
        <v>2010</v>
      </c>
      <c r="B53" s="29">
        <v>1.9</v>
      </c>
      <c r="C53" s="29">
        <v>2.13</v>
      </c>
      <c r="E53" s="30">
        <f>B53+D53</f>
        <v>1.9</v>
      </c>
      <c r="F53" s="29">
        <f>C53+D53</f>
        <v>2.13</v>
      </c>
      <c r="H53" s="30">
        <f>E53-(E53-Q53)*$P53</f>
        <v>1.5946254399999999</v>
      </c>
      <c r="I53" s="30">
        <f>F53-(F53-R53)*$P53</f>
        <v>1.7520374400000001</v>
      </c>
      <c r="J53" s="30"/>
      <c r="K53" s="31">
        <f>E53*$B$1/12</f>
        <v>7536.666666666667</v>
      </c>
      <c r="L53" s="31">
        <f>F53*$B$1/12</f>
        <v>8449</v>
      </c>
      <c r="M53" s="31">
        <f>H53*$B$1/12</f>
        <v>6325.3475786666668</v>
      </c>
      <c r="N53" s="31">
        <f>I53*$B$1/12</f>
        <v>6949.748512000001</v>
      </c>
      <c r="P53" s="30">
        <v>0.31559999999999999</v>
      </c>
      <c r="Q53" s="27">
        <f>$U53+$W53*(E53-$V53)+S53</f>
        <v>0.93240000000000001</v>
      </c>
      <c r="R53" s="27">
        <f>$U53+$W53*(F53-$V53)+T53</f>
        <v>0.93240000000000012</v>
      </c>
      <c r="S53" s="27">
        <f>0.7074-0.2*E53</f>
        <v>0.32740000000000002</v>
      </c>
      <c r="T53" s="27">
        <f>0.7074-0.2*F53</f>
        <v>0.28140000000000004</v>
      </c>
      <c r="U53" s="27">
        <v>0.42299999999999999</v>
      </c>
      <c r="V53" s="27">
        <v>0.99</v>
      </c>
      <c r="W53" s="29">
        <v>0.2</v>
      </c>
      <c r="Y53" s="27">
        <v>3680</v>
      </c>
      <c r="Z53" s="31">
        <f>Y53*AA$63/AA53</f>
        <v>4072.8447778418927</v>
      </c>
      <c r="AA53" s="27">
        <v>1733</v>
      </c>
    </row>
    <row r="54" spans="1:27" x14ac:dyDescent="0.25">
      <c r="A54" s="27">
        <v>2011</v>
      </c>
      <c r="B54" s="29">
        <v>1.9</v>
      </c>
      <c r="C54" s="29">
        <v>2.13</v>
      </c>
      <c r="E54" s="30">
        <f>B54+D54</f>
        <v>1.9</v>
      </c>
      <c r="F54" s="29">
        <f>C54+D54</f>
        <v>2.13</v>
      </c>
      <c r="H54" s="30">
        <f>E54-(E54-Q54)*$P54</f>
        <v>1.6387659999999999</v>
      </c>
      <c r="I54" s="30">
        <f>F54-(F54-R54)*$P54</f>
        <v>1.8034574999999999</v>
      </c>
      <c r="J54" s="30"/>
      <c r="K54" s="31">
        <f>E54*$B$1/12</f>
        <v>7536.666666666667</v>
      </c>
      <c r="L54" s="31">
        <f>F54*$B$1/12</f>
        <v>8449</v>
      </c>
      <c r="M54" s="31">
        <f>H54*$B$1/12</f>
        <v>6500.4384666666665</v>
      </c>
      <c r="N54" s="31">
        <f>I54*$B$1/12</f>
        <v>7153.7147499999992</v>
      </c>
      <c r="P54" s="30">
        <v>0.3155</v>
      </c>
      <c r="Q54" s="27">
        <f>$U54+$W54*(E54-$V54)+S54</f>
        <v>1.0720000000000001</v>
      </c>
      <c r="R54" s="27">
        <f>$U54+$W54*(F54-$V54)+T54</f>
        <v>1.0950000000000002</v>
      </c>
      <c r="S54" s="27">
        <f>0.657-0.1*E54</f>
        <v>0.46700000000000003</v>
      </c>
      <c r="T54" s="27">
        <f>0.657-0.1*F54</f>
        <v>0.44400000000000006</v>
      </c>
      <c r="U54" s="27">
        <v>0.42299999999999999</v>
      </c>
      <c r="V54" s="27">
        <v>0.99</v>
      </c>
      <c r="W54" s="29">
        <v>0.2</v>
      </c>
      <c r="Y54" s="27">
        <v>3720</v>
      </c>
      <c r="Z54" s="31">
        <f>Y54*AA$63/AA54</f>
        <v>4012.9133858267714</v>
      </c>
      <c r="AA54" s="27">
        <v>1778</v>
      </c>
    </row>
    <row r="55" spans="1:27" x14ac:dyDescent="0.25">
      <c r="A55" s="27">
        <v>2012</v>
      </c>
      <c r="B55" s="29">
        <v>1.9</v>
      </c>
      <c r="C55" s="29">
        <v>2.13</v>
      </c>
      <c r="E55" s="30">
        <f>B55+D55</f>
        <v>1.9</v>
      </c>
      <c r="F55" s="29">
        <f>C55+D55</f>
        <v>2.13</v>
      </c>
      <c r="H55" s="30">
        <f>E55-(E55-Q55)*$P55</f>
        <v>1.638352</v>
      </c>
      <c r="I55" s="30">
        <f>F55-(F55-R55)*$P55</f>
        <v>1.80294</v>
      </c>
      <c r="J55" s="30"/>
      <c r="K55" s="31">
        <f>E55*$B$1/12</f>
        <v>7536.666666666667</v>
      </c>
      <c r="L55" s="31">
        <f>F55*$B$1/12</f>
        <v>8449</v>
      </c>
      <c r="M55" s="31">
        <f>H55*$B$1/12</f>
        <v>6498.7962666666672</v>
      </c>
      <c r="N55" s="31">
        <f>I55*$B$1/12</f>
        <v>7151.6620000000003</v>
      </c>
      <c r="P55" s="30">
        <v>0.316</v>
      </c>
      <c r="Q55" s="27">
        <f>$U55+$W55*(E55-$V55)+S55</f>
        <v>1.0720000000000001</v>
      </c>
      <c r="R55" s="27">
        <f>$U55+$W55*(F55-$V55)+T55</f>
        <v>1.0950000000000002</v>
      </c>
      <c r="S55" s="27">
        <f>0.657-0.1*E55</f>
        <v>0.46700000000000003</v>
      </c>
      <c r="T55" s="27">
        <f>0.657-0.1*F55</f>
        <v>0.44400000000000006</v>
      </c>
      <c r="U55" s="27">
        <v>0.42299999999999999</v>
      </c>
      <c r="V55" s="27">
        <v>0.99</v>
      </c>
      <c r="W55" s="29">
        <v>0.2</v>
      </c>
      <c r="Y55" s="27">
        <v>3840</v>
      </c>
      <c r="Z55" s="31">
        <f>Y55*AA$63/AA55</f>
        <v>4105.4180602006691</v>
      </c>
      <c r="AA55" s="27">
        <v>1794</v>
      </c>
    </row>
    <row r="56" spans="1:27" x14ac:dyDescent="0.25">
      <c r="A56" s="27">
        <v>2013</v>
      </c>
      <c r="B56" s="29">
        <v>1.9</v>
      </c>
      <c r="C56" s="29">
        <v>2.13</v>
      </c>
      <c r="E56" s="30">
        <f>B56+D56</f>
        <v>1.9</v>
      </c>
      <c r="F56" s="29">
        <f>C56+D56</f>
        <v>2.13</v>
      </c>
      <c r="H56" s="30">
        <f>E56-(E56-Q56)*$P56</f>
        <v>1.6486984</v>
      </c>
      <c r="I56" s="30">
        <f>F56-(F56-R56)*$P56</f>
        <v>1.8137470899999999</v>
      </c>
      <c r="J56" s="30"/>
      <c r="K56" s="31">
        <f>E56*$B$1/12</f>
        <v>7536.666666666667</v>
      </c>
      <c r="L56" s="31">
        <f>F56*$B$1/12</f>
        <v>8449</v>
      </c>
      <c r="M56" s="31">
        <f>H56*$B$1/12</f>
        <v>6539.8369866666662</v>
      </c>
      <c r="N56" s="31">
        <f>I56*$B$1/12</f>
        <v>7194.5301236666664</v>
      </c>
      <c r="P56" s="30">
        <v>0.31730000000000003</v>
      </c>
      <c r="Q56" s="27">
        <f>$U56+$W56*(E56-$V56)+S56</f>
        <v>1.1080000000000001</v>
      </c>
      <c r="R56" s="27">
        <f>$U56+$W56*(F56-$V56)+T56</f>
        <v>1.1333000000000002</v>
      </c>
      <c r="S56" s="27">
        <f>0.674-0.09*E56</f>
        <v>0.50300000000000011</v>
      </c>
      <c r="T56" s="27">
        <f>0.674-0.09*F56</f>
        <v>0.48230000000000006</v>
      </c>
      <c r="U56" s="27">
        <v>0.42299999999999999</v>
      </c>
      <c r="V56" s="27">
        <v>0.99</v>
      </c>
      <c r="W56" s="29">
        <v>0.2</v>
      </c>
      <c r="Y56" s="27">
        <v>3880</v>
      </c>
      <c r="Z56" s="31">
        <f>Y56*AA$63/AA56</f>
        <v>4150.4963747908532</v>
      </c>
      <c r="AA56" s="27">
        <v>1793</v>
      </c>
    </row>
    <row r="57" spans="1:27" x14ac:dyDescent="0.25">
      <c r="A57" s="27">
        <v>2014</v>
      </c>
      <c r="B57" s="29">
        <v>1.9</v>
      </c>
      <c r="C57" s="29">
        <v>2.13</v>
      </c>
      <c r="E57" s="30">
        <f>B57+D57</f>
        <v>1.9</v>
      </c>
      <c r="F57" s="29">
        <f>C57+D57</f>
        <v>2.13</v>
      </c>
      <c r="H57" s="30">
        <f>E57-(E57-Q57)*$P57</f>
        <v>1.6758648999999999</v>
      </c>
      <c r="I57" s="30">
        <f>F57-(F57-R57)*$P57</f>
        <v>1.8410138699999998</v>
      </c>
      <c r="J57" s="30"/>
      <c r="K57" s="31">
        <f>E57*$B$1/12</f>
        <v>7536.666666666667</v>
      </c>
      <c r="L57" s="31">
        <f>F57*$B$1/12</f>
        <v>8449</v>
      </c>
      <c r="M57" s="31">
        <f>H57*$B$1/12</f>
        <v>6647.597436666666</v>
      </c>
      <c r="N57" s="31">
        <f>I57*$B$1/12</f>
        <v>7302.6883509999998</v>
      </c>
      <c r="P57" s="30">
        <v>0.31859999999999999</v>
      </c>
      <c r="Q57" s="27">
        <f>$U57+$W57*(E57-$V57)+S57</f>
        <v>1.1964999999999999</v>
      </c>
      <c r="R57" s="27">
        <f>$U57+$W57*(F57-$V57)+T57</f>
        <v>1.22295</v>
      </c>
      <c r="S57" s="27">
        <f>0.753-0.085*E57</f>
        <v>0.59150000000000003</v>
      </c>
      <c r="T57" s="27">
        <f>0.753-0.085*F57</f>
        <v>0.57194999999999996</v>
      </c>
      <c r="U57" s="27">
        <v>0.42299999999999999</v>
      </c>
      <c r="V57" s="27">
        <v>0.99</v>
      </c>
      <c r="W57" s="29">
        <v>0.2</v>
      </c>
      <c r="Y57" s="27">
        <v>3880</v>
      </c>
      <c r="Z57" s="31">
        <f>Y57*AA$63/AA57</f>
        <v>4157.4525139664802</v>
      </c>
      <c r="AA57" s="27">
        <v>1790</v>
      </c>
    </row>
    <row r="58" spans="1:27" x14ac:dyDescent="0.25">
      <c r="A58" s="27">
        <v>2015</v>
      </c>
      <c r="B58" s="29">
        <v>1.9</v>
      </c>
      <c r="C58" s="29">
        <v>2.13</v>
      </c>
      <c r="E58" s="30">
        <f>B58+D58</f>
        <v>1.9</v>
      </c>
      <c r="F58" s="29">
        <f>C58+D58</f>
        <v>2.13</v>
      </c>
      <c r="H58" s="30">
        <f>E58-(E58-Q58)*$P58</f>
        <v>1.67495035</v>
      </c>
      <c r="I58" s="30">
        <f>F58-(F58-R58)*$P58</f>
        <v>1.8398347049999999</v>
      </c>
      <c r="J58" s="30"/>
      <c r="K58" s="31">
        <f>E58*$B$1/12</f>
        <v>7536.666666666667</v>
      </c>
      <c r="L58" s="31">
        <f>F58*$B$1/12</f>
        <v>8449</v>
      </c>
      <c r="M58" s="31">
        <f>H58*$B$1/12</f>
        <v>6643.9697216666673</v>
      </c>
      <c r="N58" s="31">
        <f>I58*$B$1/12</f>
        <v>7298.0109965000001</v>
      </c>
      <c r="P58" s="30">
        <v>0.31989999999999996</v>
      </c>
      <c r="Q58" s="27">
        <f>$U58+$W58*(E58-$V58)+S58</f>
        <v>1.1964999999999999</v>
      </c>
      <c r="R58" s="27">
        <f>$U58+$W58*(F58-$V58)+T58</f>
        <v>1.22295</v>
      </c>
      <c r="S58" s="27">
        <f>0.753-0.085*E58</f>
        <v>0.59150000000000003</v>
      </c>
      <c r="T58" s="27">
        <f>0.753-0.085*F58</f>
        <v>0.57194999999999996</v>
      </c>
      <c r="U58" s="27">
        <v>0.42299999999999999</v>
      </c>
      <c r="V58" s="27">
        <v>0.99</v>
      </c>
      <c r="W58" s="29">
        <v>0.2</v>
      </c>
      <c r="Y58" s="27">
        <v>3880</v>
      </c>
      <c r="Z58" s="31">
        <f>Y58*AA$63/AA58</f>
        <v>4159.7764114030188</v>
      </c>
      <c r="AA58" s="27">
        <v>1789</v>
      </c>
    </row>
    <row r="59" spans="1:27" x14ac:dyDescent="0.25">
      <c r="A59" s="27">
        <v>2016</v>
      </c>
      <c r="B59" s="29">
        <v>1.9</v>
      </c>
      <c r="C59" s="29">
        <v>2.13</v>
      </c>
      <c r="E59" s="30">
        <f>B59+D59</f>
        <v>1.9</v>
      </c>
      <c r="F59" s="29">
        <f>C59+D59</f>
        <v>2.13</v>
      </c>
      <c r="H59" s="30">
        <f>E59-(E59-Q59)*$P59</f>
        <v>1.7096791</v>
      </c>
      <c r="I59" s="30">
        <f>F59-(F59-R59)*$P59</f>
        <v>1.8842327699999999</v>
      </c>
      <c r="J59" s="30"/>
      <c r="K59" s="31">
        <f>E59*$B$1/12</f>
        <v>7536.666666666667</v>
      </c>
      <c r="L59" s="31">
        <f>F59*$B$1/12</f>
        <v>8449</v>
      </c>
      <c r="M59" s="31">
        <f>H59*$B$1/12</f>
        <v>6781.7270966666665</v>
      </c>
      <c r="N59" s="31">
        <f>I59*$B$1/12</f>
        <v>7474.1233209999991</v>
      </c>
      <c r="P59" s="30">
        <v>0.32100000000000001</v>
      </c>
      <c r="Q59" s="27">
        <f>$U59+$W59*(E59-$V59)+S59</f>
        <v>1.3070999999999999</v>
      </c>
      <c r="R59" s="27">
        <f>$U59+$W59*(F59-$V59)+T59</f>
        <v>1.3643700000000001</v>
      </c>
      <c r="S59" s="27">
        <f>0.609+0.049*E59</f>
        <v>0.70209999999999995</v>
      </c>
      <c r="T59" s="27">
        <f>0.609+0.049*F59</f>
        <v>0.71336999999999995</v>
      </c>
      <c r="U59" s="27">
        <v>0.42299999999999999</v>
      </c>
      <c r="V59" s="27">
        <v>0.99</v>
      </c>
      <c r="W59" s="29">
        <v>0.2</v>
      </c>
      <c r="Y59" s="27">
        <v>3890</v>
      </c>
      <c r="Z59" s="31">
        <f>Y59*AA$63/AA59</f>
        <v>4128.9540675152184</v>
      </c>
      <c r="AA59" s="27">
        <v>1807</v>
      </c>
    </row>
    <row r="60" spans="1:27" x14ac:dyDescent="0.25">
      <c r="A60" s="27">
        <v>2017</v>
      </c>
      <c r="B60" s="29">
        <v>1.9</v>
      </c>
      <c r="C60" s="29">
        <v>2.13</v>
      </c>
      <c r="E60" s="30">
        <f>B60+D60</f>
        <v>1.9</v>
      </c>
      <c r="F60" s="29">
        <f>C60+D60</f>
        <v>2.13</v>
      </c>
      <c r="H60" s="30">
        <f>E60-(E60-Q60)*$P60</f>
        <v>1.7095605199999999</v>
      </c>
      <c r="I60" s="30">
        <f>F60-(F60-R60)*$P60</f>
        <v>1.8840796440000001</v>
      </c>
      <c r="J60" s="30"/>
      <c r="K60" s="31">
        <f>E60*$B$1/12</f>
        <v>7536.666666666667</v>
      </c>
      <c r="L60" s="31">
        <f>F60*$B$1/12</f>
        <v>8449</v>
      </c>
      <c r="M60" s="31">
        <f>H60*$B$1/12</f>
        <v>6781.2567293333332</v>
      </c>
      <c r="N60" s="31">
        <f>I60*$B$1/12</f>
        <v>7473.5159211999999</v>
      </c>
      <c r="P60" s="30">
        <v>0.32119999999999999</v>
      </c>
      <c r="Q60" s="27">
        <f>$U60+$W60*(E60-$V60)+S60</f>
        <v>1.3070999999999999</v>
      </c>
      <c r="R60" s="27">
        <f>$U60+$W60*(F60-$V60)+T60</f>
        <v>1.3643700000000001</v>
      </c>
      <c r="S60" s="27">
        <f>0.609+0.049*E60</f>
        <v>0.70209999999999995</v>
      </c>
      <c r="T60" s="27">
        <f>0.609+0.049*F60</f>
        <v>0.71336999999999995</v>
      </c>
      <c r="U60" s="27">
        <v>0.42299999999999999</v>
      </c>
      <c r="V60" s="27">
        <v>0.99</v>
      </c>
      <c r="W60" s="29">
        <v>0.2</v>
      </c>
      <c r="AA60" s="27">
        <v>1839</v>
      </c>
    </row>
    <row r="61" spans="1:27" x14ac:dyDescent="0.25">
      <c r="A61" s="27">
        <v>2018</v>
      </c>
      <c r="B61" s="29">
        <v>1.9</v>
      </c>
      <c r="C61" s="29">
        <v>2.13</v>
      </c>
      <c r="E61" s="30">
        <f>B61+D61</f>
        <v>1.9</v>
      </c>
      <c r="F61" s="29">
        <f>C61+D61</f>
        <v>2.13</v>
      </c>
      <c r="H61" s="30">
        <f>E61-(E61-Q61)*$P61</f>
        <v>1.7095605199999999</v>
      </c>
      <c r="I61" s="30">
        <f>F61-(F61-R61)*$P61</f>
        <v>1.8840796440000001</v>
      </c>
      <c r="J61" s="30"/>
      <c r="K61" s="31">
        <f>E61*$B$1/12</f>
        <v>7536.666666666667</v>
      </c>
      <c r="L61" s="31">
        <f>F61*$B$1/12</f>
        <v>8449</v>
      </c>
      <c r="M61" s="31">
        <f>H61*$B$1/12</f>
        <v>6781.2567293333332</v>
      </c>
      <c r="N61" s="31">
        <f>I61*$B$1/12</f>
        <v>7473.5159211999999</v>
      </c>
      <c r="P61" s="30">
        <v>0.32119999999999999</v>
      </c>
      <c r="Q61" s="27">
        <f>$U61+$W61*(E61-$V61)+S61</f>
        <v>1.3070999999999999</v>
      </c>
      <c r="R61" s="27">
        <f>$U61+$W61*(F61-$V61)+T61</f>
        <v>1.3643700000000001</v>
      </c>
      <c r="S61" s="27">
        <f>0.609+0.049*E61</f>
        <v>0.70209999999999995</v>
      </c>
      <c r="T61" s="27">
        <f>0.609+0.049*F61</f>
        <v>0.71336999999999995</v>
      </c>
      <c r="U61" s="27">
        <v>0.42299999999999999</v>
      </c>
      <c r="V61" s="27">
        <v>0.99</v>
      </c>
      <c r="W61" s="29">
        <v>0.2</v>
      </c>
      <c r="AA61" s="27">
        <v>1875</v>
      </c>
    </row>
    <row r="62" spans="1:27" x14ac:dyDescent="0.25">
      <c r="A62" s="27">
        <v>2019</v>
      </c>
      <c r="B62" s="29">
        <v>1.9</v>
      </c>
      <c r="C62" s="29">
        <v>2.13</v>
      </c>
      <c r="E62" s="30">
        <f>B62+D62</f>
        <v>1.9</v>
      </c>
      <c r="F62" s="29">
        <f>C62+D62</f>
        <v>2.13</v>
      </c>
      <c r="H62" s="30">
        <f>E62-(E62-Q62)*$P62</f>
        <v>1.7111412699999999</v>
      </c>
      <c r="I62" s="30">
        <f>F62-(F62-R62)*$P62</f>
        <v>1.8861317789999998</v>
      </c>
      <c r="J62" s="30"/>
      <c r="K62" s="31">
        <f>E62*$B$1/12</f>
        <v>7536.666666666667</v>
      </c>
      <c r="L62" s="31">
        <f>F62*$B$1/12</f>
        <v>8449</v>
      </c>
      <c r="M62" s="31">
        <f>H62*$B$1/12</f>
        <v>6787.5270376666667</v>
      </c>
      <c r="N62" s="31">
        <f>I62*$B$1/12</f>
        <v>7481.6560566999988</v>
      </c>
      <c r="P62" s="30">
        <v>0.32190000000000002</v>
      </c>
      <c r="Q62" s="27">
        <f>$U62+$W62*(E62-$V62)+S62</f>
        <v>1.3132999999999999</v>
      </c>
      <c r="R62" s="27">
        <f>$U62+$W62*(F62-$V62)+T62</f>
        <v>1.3724099999999999</v>
      </c>
      <c r="S62" s="27">
        <f>0.6+0.057*E62</f>
        <v>0.70829999999999993</v>
      </c>
      <c r="T62" s="27">
        <f>0.6+0.057*F62</f>
        <v>0.72141</v>
      </c>
      <c r="U62" s="27">
        <v>0.42299999999999999</v>
      </c>
      <c r="V62" s="27">
        <v>0.99</v>
      </c>
      <c r="W62" s="29">
        <v>0.2</v>
      </c>
      <c r="AA62" s="27">
        <v>1909</v>
      </c>
    </row>
    <row r="63" spans="1:27" x14ac:dyDescent="0.25">
      <c r="A63" s="27">
        <v>2020</v>
      </c>
      <c r="B63" s="30">
        <v>1.9510000000000001</v>
      </c>
      <c r="C63" s="30">
        <v>2.181</v>
      </c>
      <c r="E63" s="30">
        <f>B63+D63</f>
        <v>1.9510000000000001</v>
      </c>
      <c r="F63" s="29">
        <f>C63+D63</f>
        <v>2.181</v>
      </c>
      <c r="G63" s="27" t="s">
        <v>208</v>
      </c>
      <c r="H63" s="30">
        <f>E63-(E63-Q63)*$P63</f>
        <v>1.7493813796</v>
      </c>
      <c r="I63" s="30">
        <f>F63-(F63-R63)*$P63</f>
        <v>1.9242180876000001</v>
      </c>
      <c r="J63" s="30"/>
      <c r="K63" s="31">
        <f>E63*$B$1/12</f>
        <v>7738.9666666666672</v>
      </c>
      <c r="L63" s="31">
        <f>F63*$B$1/12</f>
        <v>8651.3000000000011</v>
      </c>
      <c r="M63" s="31">
        <f>H63*$B$1/12</f>
        <v>6939.2128057466662</v>
      </c>
      <c r="N63" s="31">
        <f>I63*$B$1/12</f>
        <v>7632.7317474800002</v>
      </c>
      <c r="P63" s="30">
        <v>0.32280000000000003</v>
      </c>
      <c r="Q63" s="27">
        <f>$U63+$W63*(E63-$V63)+S63</f>
        <v>1.3264070000000001</v>
      </c>
      <c r="R63" s="27">
        <f>$U63+$W63*(F63-$V63)+T63</f>
        <v>1.3855170000000001</v>
      </c>
      <c r="S63" s="27">
        <f>0.6+0.057*E63</f>
        <v>0.71120700000000003</v>
      </c>
      <c r="T63" s="27">
        <f>0.6+0.057*F63</f>
        <v>0.72431699999999999</v>
      </c>
      <c r="U63" s="27">
        <v>0.42299999999999999</v>
      </c>
      <c r="V63" s="27">
        <v>0.99</v>
      </c>
      <c r="W63" s="29">
        <v>0.2</v>
      </c>
      <c r="AA63" s="27">
        <v>1918</v>
      </c>
    </row>
    <row r="64" spans="1:27" x14ac:dyDescent="0.25">
      <c r="A64" s="27">
        <v>2021</v>
      </c>
      <c r="B64" s="30">
        <v>1.9510000000000001</v>
      </c>
      <c r="C64" s="30">
        <v>2.181</v>
      </c>
      <c r="E64" s="30">
        <f>B64+D64</f>
        <v>1.9510000000000001</v>
      </c>
      <c r="F64" s="29">
        <f>C64+D64</f>
        <v>2.181</v>
      </c>
      <c r="H64" s="30">
        <f>E64-(E64-Q64)*$P64</f>
        <v>1.7494438389</v>
      </c>
      <c r="I64" s="30">
        <f>F64-(F64-R64)*$P64</f>
        <v>1.9242976358999999</v>
      </c>
      <c r="J64" s="30"/>
      <c r="K64" s="31">
        <f>E64*$B$1/12</f>
        <v>7738.9666666666672</v>
      </c>
      <c r="L64" s="31">
        <f>F64*$B$1/12</f>
        <v>8651.3000000000011</v>
      </c>
      <c r="M64" s="31">
        <f>H64*$B$1/12</f>
        <v>6939.4605609700002</v>
      </c>
      <c r="N64" s="31">
        <f>I64*$B$1/12</f>
        <v>7633.0472890700003</v>
      </c>
      <c r="P64" s="30">
        <v>0.32270000000000004</v>
      </c>
      <c r="Q64" s="27">
        <f>$U64+$W64*(E64-$V64)+S64</f>
        <v>1.3264070000000001</v>
      </c>
      <c r="R64" s="27">
        <f>$U64+$W64*(F64-$V64)+T64</f>
        <v>1.3855170000000001</v>
      </c>
      <c r="S64" s="27">
        <f>0.6+0.057*E64</f>
        <v>0.71120700000000003</v>
      </c>
      <c r="T64" s="27">
        <f>0.6+0.057*F64</f>
        <v>0.72431699999999999</v>
      </c>
      <c r="U64" s="27">
        <v>0.42299999999999999</v>
      </c>
      <c r="V64" s="27">
        <v>0.99</v>
      </c>
      <c r="W64" s="29">
        <v>0.2</v>
      </c>
    </row>
    <row r="65" spans="1:23" x14ac:dyDescent="0.25">
      <c r="A65" s="27">
        <v>2022</v>
      </c>
      <c r="U65" s="27">
        <v>0.42299999999999999</v>
      </c>
      <c r="V65" s="27">
        <v>0.99</v>
      </c>
      <c r="W65" s="29">
        <v>0.2</v>
      </c>
    </row>
    <row r="66" spans="1:23" x14ac:dyDescent="0.25">
      <c r="N66" s="28"/>
    </row>
    <row r="67" spans="1:23" x14ac:dyDescent="0.25">
      <c r="A67" s="27" t="s">
        <v>207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221BC-1753-421D-87F5-86C6CCAD6A57}">
  <dimension ref="A1:F143"/>
  <sheetViews>
    <sheetView workbookViewId="0">
      <selection activeCell="I16" sqref="I16"/>
    </sheetView>
  </sheetViews>
  <sheetFormatPr defaultRowHeight="15" x14ac:dyDescent="0.25"/>
  <cols>
    <col min="1" max="1" width="13.140625" style="23" bestFit="1" customWidth="1"/>
    <col min="2" max="2" width="19" style="23" customWidth="1"/>
    <col min="3" max="16384" width="9.140625" style="23"/>
  </cols>
  <sheetData>
    <row r="1" spans="1:6" ht="42.75" customHeight="1" x14ac:dyDescent="0.25">
      <c r="A1" s="25" t="s">
        <v>202</v>
      </c>
      <c r="B1" s="26"/>
      <c r="C1" s="26"/>
      <c r="D1" s="26"/>
      <c r="E1" s="26"/>
      <c r="F1" s="26"/>
    </row>
    <row r="3" spans="1:6" x14ac:dyDescent="0.25">
      <c r="A3" s="23" t="s">
        <v>203</v>
      </c>
      <c r="B3" s="23" t="s">
        <v>204</v>
      </c>
      <c r="C3" s="23" t="s">
        <v>205</v>
      </c>
      <c r="D3" s="23" t="s">
        <v>206</v>
      </c>
    </row>
    <row r="4" spans="1:6" x14ac:dyDescent="0.25">
      <c r="A4" s="23" t="s">
        <v>201</v>
      </c>
      <c r="B4" s="23">
        <v>769406</v>
      </c>
      <c r="C4" s="23">
        <v>1836329</v>
      </c>
      <c r="D4" s="24">
        <f t="shared" ref="D4:D35" si="0">B4/C4</f>
        <v>0.4189913681045172</v>
      </c>
    </row>
    <row r="5" spans="1:6" x14ac:dyDescent="0.25">
      <c r="A5" s="23" t="s">
        <v>200</v>
      </c>
      <c r="B5" s="23">
        <v>766047</v>
      </c>
      <c r="C5" s="23">
        <v>1835895</v>
      </c>
      <c r="D5" s="24">
        <f t="shared" si="0"/>
        <v>0.41726079105831215</v>
      </c>
    </row>
    <row r="6" spans="1:6" x14ac:dyDescent="0.25">
      <c r="A6" s="23" t="s">
        <v>199</v>
      </c>
      <c r="B6" s="23">
        <v>765548</v>
      </c>
      <c r="C6" s="23">
        <v>1839931</v>
      </c>
      <c r="D6" s="24">
        <f t="shared" si="0"/>
        <v>0.41607429843836535</v>
      </c>
    </row>
    <row r="7" spans="1:6" x14ac:dyDescent="0.25">
      <c r="A7" s="23" t="s">
        <v>198</v>
      </c>
      <c r="B7" s="23">
        <v>765370</v>
      </c>
      <c r="C7" s="23">
        <v>1844666</v>
      </c>
      <c r="D7" s="24">
        <f t="shared" si="0"/>
        <v>0.41490979938915773</v>
      </c>
    </row>
    <row r="8" spans="1:6" x14ac:dyDescent="0.25">
      <c r="A8" s="23" t="s">
        <v>197</v>
      </c>
      <c r="B8" s="23">
        <v>764759</v>
      </c>
      <c r="C8" s="23">
        <v>1849281</v>
      </c>
      <c r="D8" s="24">
        <f t="shared" si="0"/>
        <v>0.41354396654699854</v>
      </c>
    </row>
    <row r="9" spans="1:6" x14ac:dyDescent="0.25">
      <c r="A9" s="23" t="s">
        <v>196</v>
      </c>
      <c r="B9" s="23">
        <v>770916</v>
      </c>
      <c r="C9" s="23">
        <v>1878532</v>
      </c>
      <c r="D9" s="24">
        <f t="shared" si="0"/>
        <v>0.41038214946564661</v>
      </c>
    </row>
    <row r="10" spans="1:6" x14ac:dyDescent="0.25">
      <c r="A10" s="23" t="s">
        <v>195</v>
      </c>
      <c r="B10" s="23">
        <v>764788</v>
      </c>
      <c r="C10" s="23">
        <v>1860436</v>
      </c>
      <c r="D10" s="24">
        <f t="shared" si="0"/>
        <v>0.41107998340174023</v>
      </c>
    </row>
    <row r="11" spans="1:6" x14ac:dyDescent="0.25">
      <c r="A11" s="23" t="s">
        <v>194</v>
      </c>
      <c r="B11" s="23">
        <v>764443</v>
      </c>
      <c r="C11" s="23">
        <v>1865433</v>
      </c>
      <c r="D11" s="24">
        <f t="shared" si="0"/>
        <v>0.40979386555293063</v>
      </c>
    </row>
    <row r="12" spans="1:6" x14ac:dyDescent="0.25">
      <c r="A12" s="23" t="s">
        <v>193</v>
      </c>
      <c r="B12" s="23">
        <v>764520</v>
      </c>
      <c r="C12" s="23">
        <v>1871201</v>
      </c>
      <c r="D12" s="24">
        <f t="shared" si="0"/>
        <v>0.40857182098555955</v>
      </c>
    </row>
    <row r="13" spans="1:6" x14ac:dyDescent="0.25">
      <c r="A13" s="23" t="s">
        <v>192</v>
      </c>
      <c r="B13" s="23">
        <v>764626</v>
      </c>
      <c r="C13" s="23">
        <v>1876040</v>
      </c>
      <c r="D13" s="24">
        <f t="shared" si="0"/>
        <v>0.40757446536321185</v>
      </c>
    </row>
    <row r="14" spans="1:6" x14ac:dyDescent="0.25">
      <c r="A14" s="23" t="s">
        <v>191</v>
      </c>
      <c r="B14" s="23">
        <v>763708</v>
      </c>
      <c r="C14" s="23">
        <v>1878614</v>
      </c>
      <c r="D14" s="24">
        <f t="shared" si="0"/>
        <v>0.4065273653874612</v>
      </c>
    </row>
    <row r="15" spans="1:6" x14ac:dyDescent="0.25">
      <c r="A15" s="23" t="s">
        <v>190</v>
      </c>
      <c r="B15" s="23">
        <v>771277</v>
      </c>
      <c r="C15" s="23">
        <v>1907959</v>
      </c>
      <c r="D15" s="24">
        <f t="shared" si="0"/>
        <v>0.4042419150516337</v>
      </c>
    </row>
    <row r="16" spans="1:6" x14ac:dyDescent="0.25">
      <c r="A16" s="23" t="s">
        <v>189</v>
      </c>
      <c r="B16" s="23">
        <v>813007</v>
      </c>
      <c r="C16" s="23">
        <v>1890132</v>
      </c>
      <c r="D16" s="24">
        <f t="shared" si="0"/>
        <v>0.43013239286991595</v>
      </c>
    </row>
    <row r="17" spans="1:4" x14ac:dyDescent="0.25">
      <c r="A17" s="23" t="s">
        <v>188</v>
      </c>
      <c r="B17" s="23">
        <v>810496</v>
      </c>
      <c r="C17" s="23">
        <v>1890583</v>
      </c>
      <c r="D17" s="24">
        <f t="shared" si="0"/>
        <v>0.42870162272695778</v>
      </c>
    </row>
    <row r="18" spans="1:4" x14ac:dyDescent="0.25">
      <c r="A18" s="23" t="s">
        <v>187</v>
      </c>
      <c r="B18" s="23">
        <v>810671</v>
      </c>
      <c r="C18" s="23">
        <v>1895323</v>
      </c>
      <c r="D18" s="24">
        <f t="shared" si="0"/>
        <v>0.42772181839190471</v>
      </c>
    </row>
    <row r="19" spans="1:4" x14ac:dyDescent="0.25">
      <c r="A19" s="23" t="s">
        <v>186</v>
      </c>
      <c r="B19" s="23">
        <v>810881</v>
      </c>
      <c r="C19" s="23">
        <v>1900653</v>
      </c>
      <c r="D19" s="24">
        <f t="shared" si="0"/>
        <v>0.42663284671110402</v>
      </c>
    </row>
    <row r="20" spans="1:4" x14ac:dyDescent="0.25">
      <c r="A20" s="23" t="s">
        <v>185</v>
      </c>
      <c r="B20" s="23">
        <v>810638</v>
      </c>
      <c r="C20" s="23">
        <v>1905437</v>
      </c>
      <c r="D20" s="24">
        <f t="shared" si="0"/>
        <v>0.42543416549589413</v>
      </c>
    </row>
    <row r="21" spans="1:4" x14ac:dyDescent="0.25">
      <c r="A21" s="23" t="s">
        <v>184</v>
      </c>
      <c r="B21" s="23">
        <v>817522</v>
      </c>
      <c r="C21" s="23">
        <v>1933629</v>
      </c>
      <c r="D21" s="24">
        <f t="shared" si="0"/>
        <v>0.42279154894760063</v>
      </c>
    </row>
    <row r="22" spans="1:4" x14ac:dyDescent="0.25">
      <c r="A22" s="23" t="s">
        <v>183</v>
      </c>
      <c r="B22" s="23">
        <v>811580</v>
      </c>
      <c r="C22" s="23">
        <v>1916160</v>
      </c>
      <c r="D22" s="24">
        <f t="shared" si="0"/>
        <v>0.4235450066800267</v>
      </c>
    </row>
    <row r="23" spans="1:4" x14ac:dyDescent="0.25">
      <c r="A23" s="23" t="s">
        <v>182</v>
      </c>
      <c r="B23" s="23">
        <v>811538</v>
      </c>
      <c r="C23" s="23">
        <v>1920757</v>
      </c>
      <c r="D23" s="24">
        <f t="shared" si="0"/>
        <v>0.42250945851036859</v>
      </c>
    </row>
    <row r="24" spans="1:4" x14ac:dyDescent="0.25">
      <c r="A24" s="23" t="s">
        <v>181</v>
      </c>
      <c r="B24" s="23">
        <v>811963</v>
      </c>
      <c r="C24" s="23">
        <v>1926500</v>
      </c>
      <c r="D24" s="24">
        <f t="shared" si="0"/>
        <v>0.42147054243446663</v>
      </c>
    </row>
    <row r="25" spans="1:4" x14ac:dyDescent="0.25">
      <c r="A25" s="23" t="s">
        <v>180</v>
      </c>
      <c r="B25" s="23">
        <v>811766</v>
      </c>
      <c r="C25" s="23">
        <v>1929901</v>
      </c>
      <c r="D25" s="24">
        <f t="shared" si="0"/>
        <v>0.42062572121575148</v>
      </c>
    </row>
    <row r="26" spans="1:4" x14ac:dyDescent="0.25">
      <c r="A26" s="23" t="s">
        <v>179</v>
      </c>
      <c r="B26" s="23">
        <v>811350</v>
      </c>
      <c r="C26" s="23">
        <v>1932075</v>
      </c>
      <c r="D26" s="24">
        <f t="shared" si="0"/>
        <v>0.41993711424245955</v>
      </c>
    </row>
    <row r="27" spans="1:4" x14ac:dyDescent="0.25">
      <c r="A27" s="23" t="s">
        <v>178</v>
      </c>
      <c r="B27" s="23">
        <v>818915</v>
      </c>
      <c r="C27" s="23">
        <v>1958442</v>
      </c>
      <c r="D27" s="24">
        <f t="shared" si="0"/>
        <v>0.41814615903866442</v>
      </c>
    </row>
    <row r="28" spans="1:4" x14ac:dyDescent="0.25">
      <c r="A28" s="23" t="s">
        <v>177</v>
      </c>
      <c r="B28" s="23">
        <v>802136</v>
      </c>
      <c r="C28" s="23">
        <v>1943395</v>
      </c>
      <c r="D28" s="24">
        <f t="shared" si="0"/>
        <v>0.41274985270621772</v>
      </c>
    </row>
    <row r="29" spans="1:4" x14ac:dyDescent="0.25">
      <c r="A29" s="23" t="s">
        <v>176</v>
      </c>
      <c r="B29" s="23">
        <v>799662</v>
      </c>
      <c r="C29" s="23">
        <v>1943928</v>
      </c>
      <c r="D29" s="24">
        <f t="shared" si="0"/>
        <v>0.41136400113584454</v>
      </c>
    </row>
    <row r="30" spans="1:4" x14ac:dyDescent="0.25">
      <c r="A30" s="23" t="s">
        <v>175</v>
      </c>
      <c r="B30" s="23">
        <v>799101</v>
      </c>
      <c r="C30" s="23">
        <v>1947249</v>
      </c>
      <c r="D30" s="24">
        <f t="shared" si="0"/>
        <v>0.41037432809055235</v>
      </c>
    </row>
    <row r="31" spans="1:4" x14ac:dyDescent="0.25">
      <c r="A31" s="23" t="s">
        <v>174</v>
      </c>
      <c r="B31" s="23">
        <v>798305</v>
      </c>
      <c r="C31" s="23">
        <v>1950754</v>
      </c>
      <c r="D31" s="24">
        <f t="shared" si="0"/>
        <v>0.40922894429538526</v>
      </c>
    </row>
    <row r="32" spans="1:4" x14ac:dyDescent="0.25">
      <c r="A32" s="23" t="s">
        <v>173</v>
      </c>
      <c r="B32" s="23">
        <v>798398</v>
      </c>
      <c r="C32" s="23">
        <v>1955404</v>
      </c>
      <c r="D32" s="24">
        <f t="shared" si="0"/>
        <v>0.40830334805492879</v>
      </c>
    </row>
    <row r="33" spans="1:4" x14ac:dyDescent="0.25">
      <c r="A33" s="23" t="s">
        <v>172</v>
      </c>
      <c r="B33" s="23">
        <v>805028</v>
      </c>
      <c r="C33" s="23">
        <v>1981871</v>
      </c>
      <c r="D33" s="24">
        <f t="shared" si="0"/>
        <v>0.40619596330941821</v>
      </c>
    </row>
    <row r="34" spans="1:4" x14ac:dyDescent="0.25">
      <c r="A34" s="23" t="s">
        <v>171</v>
      </c>
      <c r="B34" s="23">
        <v>798911</v>
      </c>
      <c r="C34" s="23">
        <v>1965347</v>
      </c>
      <c r="D34" s="24">
        <f t="shared" si="0"/>
        <v>0.4064986997207109</v>
      </c>
    </row>
    <row r="35" spans="1:4" x14ac:dyDescent="0.25">
      <c r="A35" s="23" t="s">
        <v>170</v>
      </c>
      <c r="B35" s="23">
        <v>798750</v>
      </c>
      <c r="C35" s="23">
        <v>1969906</v>
      </c>
      <c r="D35" s="24">
        <f t="shared" si="0"/>
        <v>0.40547620038722659</v>
      </c>
    </row>
    <row r="36" spans="1:4" x14ac:dyDescent="0.25">
      <c r="A36" s="23" t="s">
        <v>169</v>
      </c>
      <c r="B36" s="23">
        <v>798986</v>
      </c>
      <c r="C36" s="23">
        <v>1975046</v>
      </c>
      <c r="D36" s="24">
        <f t="shared" ref="D36:D67" si="1">B36/C36</f>
        <v>0.40454045120974397</v>
      </c>
    </row>
    <row r="37" spans="1:4" x14ac:dyDescent="0.25">
      <c r="A37" s="23" t="s">
        <v>168</v>
      </c>
      <c r="B37" s="23">
        <v>798871</v>
      </c>
      <c r="C37" s="23">
        <v>1978419</v>
      </c>
      <c r="D37" s="24">
        <f t="shared" si="1"/>
        <v>0.40379262431264562</v>
      </c>
    </row>
    <row r="38" spans="1:4" x14ac:dyDescent="0.25">
      <c r="A38" s="23" t="s">
        <v>167</v>
      </c>
      <c r="B38" s="23">
        <v>798373</v>
      </c>
      <c r="C38" s="23">
        <v>1980028</v>
      </c>
      <c r="D38" s="24">
        <f t="shared" si="1"/>
        <v>0.40321298486688067</v>
      </c>
    </row>
    <row r="39" spans="1:4" x14ac:dyDescent="0.25">
      <c r="A39" s="23" t="s">
        <v>166</v>
      </c>
      <c r="B39" s="23">
        <v>806153</v>
      </c>
      <c r="C39" s="23">
        <v>2005142</v>
      </c>
      <c r="D39" s="24">
        <f t="shared" si="1"/>
        <v>0.40204284783820798</v>
      </c>
    </row>
    <row r="40" spans="1:4" x14ac:dyDescent="0.25">
      <c r="A40" s="23" t="s">
        <v>165</v>
      </c>
      <c r="B40" s="23">
        <v>758061</v>
      </c>
      <c r="C40" s="23">
        <v>1992278</v>
      </c>
      <c r="D40" s="24">
        <f t="shared" si="1"/>
        <v>0.3804996089903116</v>
      </c>
    </row>
    <row r="41" spans="1:4" x14ac:dyDescent="0.25">
      <c r="A41" s="23" t="s">
        <v>164</v>
      </c>
      <c r="B41" s="23">
        <v>755256</v>
      </c>
      <c r="C41" s="23">
        <v>1991700</v>
      </c>
      <c r="D41" s="24">
        <f t="shared" si="1"/>
        <v>0.37920168700105439</v>
      </c>
    </row>
    <row r="42" spans="1:4" x14ac:dyDescent="0.25">
      <c r="A42" s="23" t="s">
        <v>163</v>
      </c>
      <c r="B42" s="23">
        <v>754863</v>
      </c>
      <c r="C42" s="23">
        <v>1995375</v>
      </c>
      <c r="D42" s="24">
        <f t="shared" si="1"/>
        <v>0.37830633339597819</v>
      </c>
    </row>
    <row r="43" spans="1:4" x14ac:dyDescent="0.25">
      <c r="A43" s="23" t="s">
        <v>162</v>
      </c>
      <c r="B43" s="23">
        <v>754294</v>
      </c>
      <c r="C43" s="23">
        <v>1999155</v>
      </c>
      <c r="D43" s="24">
        <f t="shared" si="1"/>
        <v>0.37730641195905268</v>
      </c>
    </row>
    <row r="44" spans="1:4" x14ac:dyDescent="0.25">
      <c r="A44" s="23" t="s">
        <v>161</v>
      </c>
      <c r="B44" s="23">
        <v>753959</v>
      </c>
      <c r="C44" s="23">
        <v>2003282</v>
      </c>
      <c r="D44" s="24">
        <f t="shared" si="1"/>
        <v>0.37636189013828308</v>
      </c>
    </row>
    <row r="45" spans="1:4" x14ac:dyDescent="0.25">
      <c r="A45" s="23" t="s">
        <v>160</v>
      </c>
      <c r="B45" s="23">
        <v>760874</v>
      </c>
      <c r="C45" s="23">
        <v>2027851</v>
      </c>
      <c r="D45" s="24">
        <f t="shared" si="1"/>
        <v>0.37521198549597579</v>
      </c>
    </row>
    <row r="46" spans="1:4" x14ac:dyDescent="0.25">
      <c r="A46" s="23" t="s">
        <v>159</v>
      </c>
      <c r="B46" s="23">
        <v>754305</v>
      </c>
      <c r="C46" s="23">
        <v>2013317</v>
      </c>
      <c r="D46" s="24">
        <f t="shared" si="1"/>
        <v>0.37465784076725128</v>
      </c>
    </row>
    <row r="47" spans="1:4" x14ac:dyDescent="0.25">
      <c r="A47" s="23" t="s">
        <v>158</v>
      </c>
      <c r="B47" s="23">
        <v>754290</v>
      </c>
      <c r="C47" s="23">
        <v>2018288</v>
      </c>
      <c r="D47" s="24">
        <f t="shared" si="1"/>
        <v>0.37372763451004021</v>
      </c>
    </row>
    <row r="48" spans="1:4" x14ac:dyDescent="0.25">
      <c r="A48" s="23" t="s">
        <v>157</v>
      </c>
      <c r="B48" s="23">
        <v>754415</v>
      </c>
      <c r="C48" s="23">
        <v>2023856</v>
      </c>
      <c r="D48" s="24">
        <f t="shared" si="1"/>
        <v>0.37276120435445997</v>
      </c>
    </row>
    <row r="49" spans="1:4" x14ac:dyDescent="0.25">
      <c r="A49" s="23" t="s">
        <v>156</v>
      </c>
      <c r="B49" s="23">
        <v>754183</v>
      </c>
      <c r="C49" s="23">
        <v>2027529</v>
      </c>
      <c r="D49" s="24">
        <f t="shared" si="1"/>
        <v>0.37197149831149146</v>
      </c>
    </row>
    <row r="50" spans="1:4" x14ac:dyDescent="0.25">
      <c r="A50" s="23" t="s">
        <v>155</v>
      </c>
      <c r="B50" s="23">
        <v>753978</v>
      </c>
      <c r="C50" s="23">
        <v>2029798</v>
      </c>
      <c r="D50" s="24">
        <f t="shared" si="1"/>
        <v>0.37145469647718637</v>
      </c>
    </row>
    <row r="51" spans="1:4" x14ac:dyDescent="0.25">
      <c r="A51" s="23" t="s">
        <v>154</v>
      </c>
      <c r="B51" s="23">
        <v>761604</v>
      </c>
      <c r="C51" s="23">
        <v>2052690</v>
      </c>
      <c r="D51" s="24">
        <f t="shared" si="1"/>
        <v>0.37102728614647124</v>
      </c>
    </row>
    <row r="52" spans="1:4" x14ac:dyDescent="0.25">
      <c r="A52" s="23" t="s">
        <v>153</v>
      </c>
      <c r="B52" s="23">
        <v>781948</v>
      </c>
      <c r="C52" s="23">
        <v>2043279</v>
      </c>
      <c r="D52" s="24">
        <f t="shared" si="1"/>
        <v>0.38269272086680284</v>
      </c>
    </row>
    <row r="53" spans="1:4" x14ac:dyDescent="0.25">
      <c r="A53" s="23" t="s">
        <v>152</v>
      </c>
      <c r="B53" s="23">
        <v>779413</v>
      </c>
      <c r="C53" s="23">
        <v>2042969</v>
      </c>
      <c r="D53" s="24">
        <f t="shared" si="1"/>
        <v>0.38150994949017825</v>
      </c>
    </row>
    <row r="54" spans="1:4" x14ac:dyDescent="0.25">
      <c r="A54" s="23" t="s">
        <v>151</v>
      </c>
      <c r="B54" s="23">
        <v>779442</v>
      </c>
      <c r="C54" s="23">
        <v>2046809</v>
      </c>
      <c r="D54" s="24">
        <f t="shared" si="1"/>
        <v>0.38080837049280125</v>
      </c>
    </row>
    <row r="55" spans="1:4" x14ac:dyDescent="0.25">
      <c r="A55" s="23" t="s">
        <v>150</v>
      </c>
      <c r="B55" s="23">
        <v>779611</v>
      </c>
      <c r="C55" s="23">
        <v>2051274</v>
      </c>
      <c r="D55" s="24">
        <f t="shared" si="1"/>
        <v>0.38006185424277789</v>
      </c>
    </row>
    <row r="56" spans="1:4" x14ac:dyDescent="0.25">
      <c r="A56" s="23" t="s">
        <v>149</v>
      </c>
      <c r="B56" s="23">
        <v>779665</v>
      </c>
      <c r="C56" s="23">
        <v>2055840</v>
      </c>
      <c r="D56" s="24">
        <f t="shared" si="1"/>
        <v>0.37924400731574442</v>
      </c>
    </row>
    <row r="57" spans="1:4" x14ac:dyDescent="0.25">
      <c r="A57" s="23" t="s">
        <v>148</v>
      </c>
      <c r="B57" s="23">
        <v>786384</v>
      </c>
      <c r="C57" s="23">
        <v>2076221</v>
      </c>
      <c r="D57" s="24">
        <f t="shared" si="1"/>
        <v>0.3787573673515488</v>
      </c>
    </row>
    <row r="58" spans="1:4" x14ac:dyDescent="0.25">
      <c r="A58" s="23" t="s">
        <v>147</v>
      </c>
      <c r="B58" s="23">
        <v>780270</v>
      </c>
      <c r="C58" s="23">
        <v>2065315</v>
      </c>
      <c r="D58" s="24">
        <f t="shared" si="1"/>
        <v>0.37779709148483404</v>
      </c>
    </row>
    <row r="59" spans="1:4" x14ac:dyDescent="0.25">
      <c r="A59" s="23" t="s">
        <v>146</v>
      </c>
      <c r="B59" s="23">
        <v>780146</v>
      </c>
      <c r="C59" s="23">
        <v>2069435</v>
      </c>
      <c r="D59" s="24">
        <f t="shared" si="1"/>
        <v>0.37698502248198179</v>
      </c>
    </row>
    <row r="60" spans="1:4" x14ac:dyDescent="0.25">
      <c r="A60" s="23" t="s">
        <v>145</v>
      </c>
      <c r="B60" s="23">
        <v>780194</v>
      </c>
      <c r="C60" s="23">
        <v>2073867</v>
      </c>
      <c r="D60" s="24">
        <f t="shared" si="1"/>
        <v>0.37620252407700205</v>
      </c>
    </row>
    <row r="61" spans="1:4" x14ac:dyDescent="0.25">
      <c r="A61" s="23" t="s">
        <v>144</v>
      </c>
      <c r="B61" s="23">
        <v>780170</v>
      </c>
      <c r="C61" s="23">
        <v>2077361</v>
      </c>
      <c r="D61" s="24">
        <f t="shared" si="1"/>
        <v>0.37555822026118713</v>
      </c>
    </row>
    <row r="62" spans="1:4" x14ac:dyDescent="0.25">
      <c r="A62" s="23" t="s">
        <v>143</v>
      </c>
      <c r="B62" s="23">
        <v>779987</v>
      </c>
      <c r="C62" s="23">
        <v>2079191</v>
      </c>
      <c r="D62" s="24">
        <f t="shared" si="1"/>
        <v>0.37513965768416657</v>
      </c>
    </row>
    <row r="63" spans="1:4" x14ac:dyDescent="0.25">
      <c r="A63" s="23" t="s">
        <v>142</v>
      </c>
      <c r="B63" s="23">
        <v>786860</v>
      </c>
      <c r="C63" s="23">
        <v>2097488</v>
      </c>
      <c r="D63" s="24">
        <f t="shared" si="1"/>
        <v>0.37514398175341168</v>
      </c>
    </row>
    <row r="64" spans="1:4" x14ac:dyDescent="0.25">
      <c r="A64" s="23" t="s">
        <v>141</v>
      </c>
      <c r="B64" s="23">
        <v>765924</v>
      </c>
      <c r="C64" s="23">
        <v>2090214</v>
      </c>
      <c r="D64" s="24">
        <f t="shared" si="1"/>
        <v>0.36643329343311259</v>
      </c>
    </row>
    <row r="65" spans="1:4" x14ac:dyDescent="0.25">
      <c r="A65" s="23" t="s">
        <v>140</v>
      </c>
      <c r="B65" s="23">
        <v>763193</v>
      </c>
      <c r="C65" s="23">
        <v>2089117</v>
      </c>
      <c r="D65" s="24">
        <f t="shared" si="1"/>
        <v>0.36531845751099629</v>
      </c>
    </row>
    <row r="66" spans="1:4" x14ac:dyDescent="0.25">
      <c r="A66" s="23" t="s">
        <v>139</v>
      </c>
      <c r="B66" s="23">
        <v>762777</v>
      </c>
      <c r="C66" s="23">
        <v>2091588</v>
      </c>
      <c r="D66" s="24">
        <f t="shared" si="1"/>
        <v>0.36468797870326281</v>
      </c>
    </row>
    <row r="67" spans="1:4" x14ac:dyDescent="0.25">
      <c r="A67" s="23" t="s">
        <v>138</v>
      </c>
      <c r="B67" s="23">
        <v>762069</v>
      </c>
      <c r="C67" s="23">
        <v>2094217</v>
      </c>
      <c r="D67" s="24">
        <f t="shared" si="1"/>
        <v>0.36389208950170876</v>
      </c>
    </row>
    <row r="68" spans="1:4" x14ac:dyDescent="0.25">
      <c r="A68" s="23" t="s">
        <v>137</v>
      </c>
      <c r="B68" s="23">
        <v>762191</v>
      </c>
      <c r="C68" s="23">
        <v>2098425</v>
      </c>
      <c r="D68" s="24">
        <f t="shared" ref="D68:D99" si="2">B68/C68</f>
        <v>0.36322051062106103</v>
      </c>
    </row>
    <row r="69" spans="1:4" x14ac:dyDescent="0.25">
      <c r="A69" s="23" t="s">
        <v>136</v>
      </c>
      <c r="B69" s="23">
        <v>768721</v>
      </c>
      <c r="C69" s="23">
        <v>2116638</v>
      </c>
      <c r="D69" s="24">
        <f t="shared" si="2"/>
        <v>0.36318019425144971</v>
      </c>
    </row>
    <row r="70" spans="1:4" x14ac:dyDescent="0.25">
      <c r="A70" s="23" t="s">
        <v>135</v>
      </c>
      <c r="B70" s="23">
        <v>762425</v>
      </c>
      <c r="C70" s="23">
        <v>2106551</v>
      </c>
      <c r="D70" s="24">
        <f t="shared" si="2"/>
        <v>0.36193047308135429</v>
      </c>
    </row>
    <row r="71" spans="1:4" x14ac:dyDescent="0.25">
      <c r="A71" s="23" t="s">
        <v>134</v>
      </c>
      <c r="B71" s="23">
        <v>762338</v>
      </c>
      <c r="C71" s="23">
        <v>2110487</v>
      </c>
      <c r="D71" s="24">
        <f t="shared" si="2"/>
        <v>0.36121426002624041</v>
      </c>
    </row>
    <row r="72" spans="1:4" x14ac:dyDescent="0.25">
      <c r="A72" s="23" t="s">
        <v>133</v>
      </c>
      <c r="B72" s="23">
        <v>762489</v>
      </c>
      <c r="C72" s="23">
        <v>2114897</v>
      </c>
      <c r="D72" s="24">
        <f t="shared" si="2"/>
        <v>0.36053245146217522</v>
      </c>
    </row>
    <row r="73" spans="1:4" x14ac:dyDescent="0.25">
      <c r="A73" s="23" t="s">
        <v>132</v>
      </c>
      <c r="B73" s="23">
        <v>762377</v>
      </c>
      <c r="C73" s="23">
        <v>2117699</v>
      </c>
      <c r="D73" s="24">
        <f t="shared" si="2"/>
        <v>0.36000253104903013</v>
      </c>
    </row>
    <row r="74" spans="1:4" x14ac:dyDescent="0.25">
      <c r="A74" s="23" t="s">
        <v>131</v>
      </c>
      <c r="B74" s="23">
        <v>762954</v>
      </c>
      <c r="C74" s="23">
        <v>2119971</v>
      </c>
      <c r="D74" s="24">
        <f t="shared" si="2"/>
        <v>0.35988888527248719</v>
      </c>
    </row>
    <row r="75" spans="1:4" x14ac:dyDescent="0.25">
      <c r="A75" s="23" t="s">
        <v>130</v>
      </c>
      <c r="B75" s="23">
        <v>770187</v>
      </c>
      <c r="C75" s="23">
        <v>2136095</v>
      </c>
      <c r="D75" s="24">
        <f t="shared" si="2"/>
        <v>0.36055840213099138</v>
      </c>
    </row>
    <row r="76" spans="1:4" x14ac:dyDescent="0.25">
      <c r="A76" s="23" t="s">
        <v>129</v>
      </c>
      <c r="B76" s="23">
        <v>696663</v>
      </c>
      <c r="C76" s="23">
        <v>2129617</v>
      </c>
      <c r="D76" s="24">
        <f t="shared" si="2"/>
        <v>0.32713065307048167</v>
      </c>
    </row>
    <row r="77" spans="1:4" x14ac:dyDescent="0.25">
      <c r="A77" s="23" t="s">
        <v>128</v>
      </c>
      <c r="B77" s="23">
        <v>694577</v>
      </c>
      <c r="C77" s="23">
        <v>2128667</v>
      </c>
      <c r="D77" s="24">
        <f t="shared" si="2"/>
        <v>0.32629669177940934</v>
      </c>
    </row>
    <row r="78" spans="1:4" x14ac:dyDescent="0.25">
      <c r="A78" s="23" t="s">
        <v>127</v>
      </c>
      <c r="B78" s="23">
        <v>694040</v>
      </c>
      <c r="C78" s="23">
        <v>2131743</v>
      </c>
      <c r="D78" s="24">
        <f t="shared" si="2"/>
        <v>0.32557395520942251</v>
      </c>
    </row>
    <row r="79" spans="1:4" x14ac:dyDescent="0.25">
      <c r="A79" s="23" t="s">
        <v>126</v>
      </c>
      <c r="B79" s="23">
        <v>693242</v>
      </c>
      <c r="C79" s="23">
        <v>2134402</v>
      </c>
      <c r="D79" s="24">
        <f t="shared" si="2"/>
        <v>0.32479448576228848</v>
      </c>
    </row>
    <row r="80" spans="1:4" x14ac:dyDescent="0.25">
      <c r="A80" s="23" t="s">
        <v>125</v>
      </c>
      <c r="B80" s="23">
        <v>693029</v>
      </c>
      <c r="C80" s="23">
        <v>2138148</v>
      </c>
      <c r="D80" s="24">
        <f t="shared" si="2"/>
        <v>0.32412583226231301</v>
      </c>
    </row>
    <row r="81" spans="1:4" x14ac:dyDescent="0.25">
      <c r="A81" s="23" t="s">
        <v>124</v>
      </c>
      <c r="B81" s="23">
        <v>699233</v>
      </c>
      <c r="C81" s="23">
        <v>2155697</v>
      </c>
      <c r="D81" s="24">
        <f t="shared" si="2"/>
        <v>0.3243651589253963</v>
      </c>
    </row>
    <row r="82" spans="1:4" x14ac:dyDescent="0.25">
      <c r="A82" s="23" t="s">
        <v>123</v>
      </c>
      <c r="B82" s="23">
        <v>693013</v>
      </c>
      <c r="C82" s="23">
        <v>2146842</v>
      </c>
      <c r="D82" s="24">
        <f t="shared" si="2"/>
        <v>0.32280577704367625</v>
      </c>
    </row>
    <row r="83" spans="1:4" x14ac:dyDescent="0.25">
      <c r="A83" s="23" t="s">
        <v>122</v>
      </c>
      <c r="B83" s="23">
        <v>692686</v>
      </c>
      <c r="C83" s="23">
        <v>2150741</v>
      </c>
      <c r="D83" s="24">
        <f t="shared" si="2"/>
        <v>0.32206853358912113</v>
      </c>
    </row>
    <row r="84" spans="1:4" x14ac:dyDescent="0.25">
      <c r="A84" s="23" t="s">
        <v>121</v>
      </c>
      <c r="B84" s="23">
        <v>692236</v>
      </c>
      <c r="C84" s="23">
        <v>2155039</v>
      </c>
      <c r="D84" s="24">
        <f t="shared" si="2"/>
        <v>0.32121738864122645</v>
      </c>
    </row>
    <row r="85" spans="1:4" x14ac:dyDescent="0.25">
      <c r="A85" s="23" t="s">
        <v>120</v>
      </c>
      <c r="B85" s="23">
        <v>691749</v>
      </c>
      <c r="C85" s="23">
        <v>2157572</v>
      </c>
      <c r="D85" s="24">
        <f t="shared" si="2"/>
        <v>0.32061456118266274</v>
      </c>
    </row>
    <row r="86" spans="1:4" x14ac:dyDescent="0.25">
      <c r="A86" s="23" t="s">
        <v>119</v>
      </c>
      <c r="B86" s="23">
        <v>690919</v>
      </c>
      <c r="C86" s="23">
        <v>2157986</v>
      </c>
      <c r="D86" s="24">
        <f t="shared" si="2"/>
        <v>0.32016843482765878</v>
      </c>
    </row>
    <row r="87" spans="1:4" x14ac:dyDescent="0.25">
      <c r="A87" s="23" t="s">
        <v>118</v>
      </c>
      <c r="B87" s="23">
        <v>697926</v>
      </c>
      <c r="C87" s="23">
        <v>2174293</v>
      </c>
      <c r="D87" s="24">
        <f t="shared" si="2"/>
        <v>0.3209898573927249</v>
      </c>
    </row>
    <row r="88" spans="1:4" x14ac:dyDescent="0.25">
      <c r="A88" s="23" t="s">
        <v>117</v>
      </c>
      <c r="B88" s="23">
        <v>664552</v>
      </c>
      <c r="C88" s="23">
        <v>2166218</v>
      </c>
      <c r="D88" s="24">
        <f t="shared" si="2"/>
        <v>0.30677983471654285</v>
      </c>
    </row>
    <row r="89" spans="1:4" x14ac:dyDescent="0.25">
      <c r="A89" s="23" t="s">
        <v>116</v>
      </c>
      <c r="B89" s="23">
        <v>661409</v>
      </c>
      <c r="C89" s="23">
        <v>2164900</v>
      </c>
      <c r="D89" s="24">
        <f t="shared" si="2"/>
        <v>0.30551480437895517</v>
      </c>
    </row>
    <row r="90" spans="1:4" x14ac:dyDescent="0.25">
      <c r="A90" s="23" t="s">
        <v>115</v>
      </c>
      <c r="B90" s="23">
        <v>660471</v>
      </c>
      <c r="C90" s="23">
        <v>2166610</v>
      </c>
      <c r="D90" s="24">
        <f t="shared" si="2"/>
        <v>0.30484074198863664</v>
      </c>
    </row>
    <row r="91" spans="1:4" x14ac:dyDescent="0.25">
      <c r="A91" s="23" t="s">
        <v>114</v>
      </c>
      <c r="B91" s="23">
        <v>659458</v>
      </c>
      <c r="C91" s="23">
        <v>2168457</v>
      </c>
      <c r="D91" s="24">
        <f t="shared" si="2"/>
        <v>0.30411393908202927</v>
      </c>
    </row>
    <row r="92" spans="1:4" x14ac:dyDescent="0.25">
      <c r="A92" s="23" t="s">
        <v>113</v>
      </c>
      <c r="B92" s="23">
        <v>659200</v>
      </c>
      <c r="C92" s="23">
        <v>2171546</v>
      </c>
      <c r="D92" s="24">
        <f t="shared" si="2"/>
        <v>0.30356253102628267</v>
      </c>
    </row>
    <row r="93" spans="1:4" x14ac:dyDescent="0.25">
      <c r="A93" s="23" t="s">
        <v>112</v>
      </c>
      <c r="B93" s="23">
        <v>664720</v>
      </c>
      <c r="C93" s="23">
        <v>2187498</v>
      </c>
      <c r="D93" s="24">
        <f t="shared" si="2"/>
        <v>0.30387227782608256</v>
      </c>
    </row>
    <row r="94" spans="1:4" x14ac:dyDescent="0.25">
      <c r="A94" s="23" t="s">
        <v>111</v>
      </c>
      <c r="B94" s="23">
        <v>658495</v>
      </c>
      <c r="C94" s="23">
        <v>2178234</v>
      </c>
      <c r="D94" s="24">
        <f t="shared" si="2"/>
        <v>0.30230682286659744</v>
      </c>
    </row>
    <row r="95" spans="1:4" x14ac:dyDescent="0.25">
      <c r="A95" s="23" t="s">
        <v>110</v>
      </c>
      <c r="B95" s="23">
        <v>658186</v>
      </c>
      <c r="C95" s="23">
        <v>2182385</v>
      </c>
      <c r="D95" s="24">
        <f t="shared" si="2"/>
        <v>0.30159023270412871</v>
      </c>
    </row>
    <row r="96" spans="1:4" x14ac:dyDescent="0.25">
      <c r="A96" s="23" t="s">
        <v>109</v>
      </c>
      <c r="B96" s="23">
        <v>657646</v>
      </c>
      <c r="C96" s="23">
        <v>2186115</v>
      </c>
      <c r="D96" s="24">
        <f t="shared" si="2"/>
        <v>0.30082863893253559</v>
      </c>
    </row>
    <row r="97" spans="1:4" x14ac:dyDescent="0.25">
      <c r="A97" s="23" t="s">
        <v>108</v>
      </c>
      <c r="B97" s="23">
        <v>657249</v>
      </c>
      <c r="C97" s="23">
        <v>2188117</v>
      </c>
      <c r="D97" s="24">
        <f t="shared" si="2"/>
        <v>0.30037196365642238</v>
      </c>
    </row>
    <row r="98" spans="1:4" x14ac:dyDescent="0.25">
      <c r="A98" s="23" t="s">
        <v>107</v>
      </c>
      <c r="B98" s="23">
        <v>656440</v>
      </c>
      <c r="C98" s="23">
        <v>2188059</v>
      </c>
      <c r="D98" s="24">
        <f t="shared" si="2"/>
        <v>0.30001019168130294</v>
      </c>
    </row>
    <row r="99" spans="1:4" x14ac:dyDescent="0.25">
      <c r="A99" s="23" t="s">
        <v>106</v>
      </c>
      <c r="B99" s="23">
        <v>663127</v>
      </c>
      <c r="C99" s="23">
        <v>2203385</v>
      </c>
      <c r="D99" s="24">
        <f t="shared" si="2"/>
        <v>0.3009582982547308</v>
      </c>
    </row>
    <row r="100" spans="1:4" x14ac:dyDescent="0.25">
      <c r="A100" s="23" t="s">
        <v>105</v>
      </c>
      <c r="B100" s="23">
        <v>660998</v>
      </c>
      <c r="C100" s="23">
        <v>2196886</v>
      </c>
      <c r="D100" s="24">
        <f t="shared" ref="D100:D131" si="3">B100/C100</f>
        <v>0.30087951764452048</v>
      </c>
    </row>
    <row r="101" spans="1:4" x14ac:dyDescent="0.25">
      <c r="A101" s="23" t="s">
        <v>104</v>
      </c>
      <c r="B101" s="23">
        <v>658203</v>
      </c>
      <c r="C101" s="23">
        <v>2195935</v>
      </c>
      <c r="D101" s="24">
        <f t="shared" si="3"/>
        <v>0.29973701407373171</v>
      </c>
    </row>
    <row r="102" spans="1:4" x14ac:dyDescent="0.25">
      <c r="A102" s="23" t="s">
        <v>103</v>
      </c>
      <c r="B102" s="23">
        <v>657373</v>
      </c>
      <c r="C102" s="23">
        <v>2197470</v>
      </c>
      <c r="D102" s="24">
        <f t="shared" si="3"/>
        <v>0.29914993151214808</v>
      </c>
    </row>
    <row r="103" spans="1:4" x14ac:dyDescent="0.25">
      <c r="A103" s="23" t="s">
        <v>102</v>
      </c>
      <c r="B103" s="23">
        <v>655960</v>
      </c>
      <c r="C103" s="23">
        <v>2198795</v>
      </c>
      <c r="D103" s="24">
        <f t="shared" si="3"/>
        <v>0.29832703821866069</v>
      </c>
    </row>
    <row r="104" spans="1:4" x14ac:dyDescent="0.25">
      <c r="A104" s="23" t="s">
        <v>101</v>
      </c>
      <c r="B104" s="23">
        <v>655472</v>
      </c>
      <c r="C104" s="23">
        <v>2201730</v>
      </c>
      <c r="D104" s="24">
        <f t="shared" si="3"/>
        <v>0.29770771166310128</v>
      </c>
    </row>
    <row r="105" spans="1:4" x14ac:dyDescent="0.25">
      <c r="A105" s="23" t="s">
        <v>100</v>
      </c>
      <c r="B105" s="23">
        <v>660493</v>
      </c>
      <c r="C105" s="23">
        <v>2217556</v>
      </c>
      <c r="D105" s="24">
        <f t="shared" si="3"/>
        <v>0.29784726969690956</v>
      </c>
    </row>
    <row r="106" spans="1:4" x14ac:dyDescent="0.25">
      <c r="A106" s="23" t="s">
        <v>99</v>
      </c>
      <c r="B106" s="23">
        <v>655576</v>
      </c>
      <c r="C106" s="23">
        <v>2210009</v>
      </c>
      <c r="D106" s="24">
        <f t="shared" si="3"/>
        <v>0.29663951594767263</v>
      </c>
    </row>
    <row r="107" spans="1:4" x14ac:dyDescent="0.25">
      <c r="A107" s="23" t="s">
        <v>98</v>
      </c>
      <c r="B107" s="23">
        <v>655220</v>
      </c>
      <c r="C107" s="23">
        <v>2213469</v>
      </c>
      <c r="D107" s="24">
        <f t="shared" si="3"/>
        <v>0.29601498823791977</v>
      </c>
    </row>
    <row r="108" spans="1:4" x14ac:dyDescent="0.25">
      <c r="A108" s="23" t="s">
        <v>97</v>
      </c>
      <c r="B108" s="23">
        <v>654832</v>
      </c>
      <c r="C108" s="23">
        <v>2217513</v>
      </c>
      <c r="D108" s="24">
        <f t="shared" si="3"/>
        <v>0.29530018538786468</v>
      </c>
    </row>
    <row r="109" spans="1:4" x14ac:dyDescent="0.25">
      <c r="A109" s="23" t="s">
        <v>96</v>
      </c>
      <c r="B109" s="23">
        <v>654407</v>
      </c>
      <c r="C109" s="23">
        <v>2219641</v>
      </c>
      <c r="D109" s="24">
        <f t="shared" si="3"/>
        <v>0.29482560468111735</v>
      </c>
    </row>
    <row r="110" spans="1:4" x14ac:dyDescent="0.25">
      <c r="A110" s="23" t="s">
        <v>95</v>
      </c>
      <c r="B110" s="23">
        <v>653398</v>
      </c>
      <c r="C110" s="23">
        <v>2219223</v>
      </c>
      <c r="D110" s="24">
        <f t="shared" si="3"/>
        <v>0.29442647268886452</v>
      </c>
    </row>
    <row r="111" spans="1:4" x14ac:dyDescent="0.25">
      <c r="A111" s="23" t="s">
        <v>94</v>
      </c>
      <c r="B111" s="23">
        <v>658789</v>
      </c>
      <c r="C111" s="23">
        <v>2232775</v>
      </c>
      <c r="D111" s="24">
        <f t="shared" si="3"/>
        <v>0.29505391273191434</v>
      </c>
    </row>
    <row r="112" spans="1:4" x14ac:dyDescent="0.25">
      <c r="A112" s="23" t="s">
        <v>93</v>
      </c>
      <c r="B112" s="23">
        <v>660590</v>
      </c>
      <c r="C112" s="23">
        <v>2227596</v>
      </c>
      <c r="D112" s="24">
        <f t="shared" si="3"/>
        <v>0.29654838669130307</v>
      </c>
    </row>
    <row r="113" spans="1:4" x14ac:dyDescent="0.25">
      <c r="A113" s="23" t="s">
        <v>92</v>
      </c>
      <c r="B113" s="23">
        <v>658577</v>
      </c>
      <c r="C113" s="23">
        <v>2227710</v>
      </c>
      <c r="D113" s="24">
        <f t="shared" si="3"/>
        <v>0.29562959272077605</v>
      </c>
    </row>
    <row r="114" spans="1:4" x14ac:dyDescent="0.25">
      <c r="A114" s="23" t="s">
        <v>91</v>
      </c>
      <c r="B114" s="23">
        <v>658168</v>
      </c>
      <c r="C114" s="23">
        <v>2230074</v>
      </c>
      <c r="D114" s="24">
        <f t="shared" si="3"/>
        <v>0.29513280725213603</v>
      </c>
    </row>
    <row r="115" spans="1:4" x14ac:dyDescent="0.25">
      <c r="A115" s="23" t="s">
        <v>90</v>
      </c>
      <c r="B115" s="23">
        <v>657653</v>
      </c>
      <c r="C115" s="23">
        <v>2232730</v>
      </c>
      <c r="D115" s="24">
        <f t="shared" si="3"/>
        <v>0.29455106528778668</v>
      </c>
    </row>
    <row r="116" spans="1:4" x14ac:dyDescent="0.25">
      <c r="A116" s="23" t="s">
        <v>89</v>
      </c>
      <c r="B116" s="23">
        <v>657116</v>
      </c>
      <c r="C116" s="23">
        <v>2235682</v>
      </c>
      <c r="D116" s="24">
        <f t="shared" si="3"/>
        <v>0.29392194417631845</v>
      </c>
    </row>
    <row r="117" spans="1:4" x14ac:dyDescent="0.25">
      <c r="A117" s="23" t="s">
        <v>88</v>
      </c>
      <c r="B117" s="23">
        <v>661548</v>
      </c>
      <c r="C117" s="23">
        <v>2251242</v>
      </c>
      <c r="D117" s="24">
        <f t="shared" si="3"/>
        <v>0.2938591230973836</v>
      </c>
    </row>
    <row r="118" spans="1:4" x14ac:dyDescent="0.25">
      <c r="A118" s="23" t="s">
        <v>87</v>
      </c>
      <c r="B118" s="23">
        <v>656735</v>
      </c>
      <c r="C118" s="23">
        <v>2243536</v>
      </c>
      <c r="D118" s="24">
        <f t="shared" si="3"/>
        <v>0.29272318340334186</v>
      </c>
    </row>
    <row r="119" spans="1:4" x14ac:dyDescent="0.25">
      <c r="A119" s="23" t="s">
        <v>86</v>
      </c>
      <c r="B119" s="23">
        <v>656648</v>
      </c>
      <c r="C119" s="23">
        <v>2247592</v>
      </c>
      <c r="D119" s="24">
        <f t="shared" si="3"/>
        <v>0.29215622764273941</v>
      </c>
    </row>
    <row r="120" spans="1:4" x14ac:dyDescent="0.25">
      <c r="A120" s="23" t="s">
        <v>85</v>
      </c>
      <c r="B120" s="23">
        <v>656640</v>
      </c>
      <c r="C120" s="23">
        <v>2251967</v>
      </c>
      <c r="D120" s="24">
        <f t="shared" si="3"/>
        <v>0.29158508983479775</v>
      </c>
    </row>
    <row r="121" spans="1:4" x14ac:dyDescent="0.25">
      <c r="A121" s="23" t="s">
        <v>84</v>
      </c>
      <c r="B121" s="23">
        <v>656458</v>
      </c>
      <c r="C121" s="23">
        <v>2254531</v>
      </c>
      <c r="D121" s="24">
        <f t="shared" si="3"/>
        <v>0.29117275388983338</v>
      </c>
    </row>
    <row r="122" spans="1:4" x14ac:dyDescent="0.25">
      <c r="A122" s="23" t="s">
        <v>83</v>
      </c>
      <c r="B122" s="23">
        <v>655688</v>
      </c>
      <c r="C122" s="23">
        <v>2254435</v>
      </c>
      <c r="D122" s="24">
        <f t="shared" si="3"/>
        <v>0.29084360382978441</v>
      </c>
    </row>
    <row r="123" spans="1:4" x14ac:dyDescent="0.25">
      <c r="A123" s="23" t="s">
        <v>82</v>
      </c>
      <c r="B123" s="23">
        <v>660537</v>
      </c>
      <c r="C123" s="23">
        <v>2268543</v>
      </c>
      <c r="D123" s="24">
        <f t="shared" si="3"/>
        <v>0.29117235159307098</v>
      </c>
    </row>
    <row r="124" spans="1:4" x14ac:dyDescent="0.25">
      <c r="A124" s="23" t="s">
        <v>81</v>
      </c>
      <c r="B124" s="23">
        <v>703203</v>
      </c>
      <c r="C124" s="23">
        <v>2262892</v>
      </c>
      <c r="D124" s="24">
        <f t="shared" si="3"/>
        <v>0.31075411464621377</v>
      </c>
    </row>
    <row r="125" spans="1:4" x14ac:dyDescent="0.25">
      <c r="A125" s="23" t="s">
        <v>80</v>
      </c>
      <c r="B125" s="23">
        <v>700998</v>
      </c>
      <c r="C125" s="23">
        <v>2261713</v>
      </c>
      <c r="D125" s="24">
        <f t="shared" si="3"/>
        <v>0.30994118175029278</v>
      </c>
    </row>
    <row r="126" spans="1:4" x14ac:dyDescent="0.25">
      <c r="A126" s="23" t="s">
        <v>79</v>
      </c>
      <c r="B126" s="23">
        <v>700831</v>
      </c>
      <c r="C126" s="23">
        <v>2263152</v>
      </c>
      <c r="D126" s="24">
        <f t="shared" si="3"/>
        <v>0.30967031821106139</v>
      </c>
    </row>
    <row r="127" spans="1:4" x14ac:dyDescent="0.25">
      <c r="A127" s="23" t="s">
        <v>78</v>
      </c>
      <c r="B127" s="23">
        <v>700323</v>
      </c>
      <c r="C127" s="23">
        <v>2264239</v>
      </c>
      <c r="D127" s="24">
        <f t="shared" si="3"/>
        <v>0.30929729591266647</v>
      </c>
    </row>
    <row r="128" spans="1:4" x14ac:dyDescent="0.25">
      <c r="A128" s="23" t="s">
        <v>77</v>
      </c>
      <c r="B128" s="23">
        <v>698039</v>
      </c>
      <c r="C128" s="23">
        <v>2263367</v>
      </c>
      <c r="D128" s="24">
        <f t="shared" si="3"/>
        <v>0.30840734180537227</v>
      </c>
    </row>
    <row r="129" spans="1:4" x14ac:dyDescent="0.25">
      <c r="A129" s="23" t="s">
        <v>76</v>
      </c>
      <c r="B129" s="23">
        <v>701314</v>
      </c>
      <c r="C129" s="23">
        <v>2275784</v>
      </c>
      <c r="D129" s="24">
        <f t="shared" si="3"/>
        <v>0.3081636921605917</v>
      </c>
    </row>
    <row r="130" spans="1:4" x14ac:dyDescent="0.25">
      <c r="A130" s="23" t="s">
        <v>75</v>
      </c>
      <c r="B130" s="23">
        <v>696680</v>
      </c>
      <c r="C130" s="23">
        <v>2266338</v>
      </c>
      <c r="D130" s="24">
        <f t="shared" si="3"/>
        <v>0.30740339702197994</v>
      </c>
    </row>
    <row r="131" spans="1:4" x14ac:dyDescent="0.25">
      <c r="A131" s="23" t="s">
        <v>74</v>
      </c>
      <c r="B131" s="23">
        <v>696595</v>
      </c>
      <c r="C131" s="23">
        <v>2269049</v>
      </c>
      <c r="D131" s="24">
        <f t="shared" si="3"/>
        <v>0.30699865890952555</v>
      </c>
    </row>
    <row r="132" spans="1:4" x14ac:dyDescent="0.25">
      <c r="A132" s="23" t="s">
        <v>73</v>
      </c>
      <c r="B132" s="23">
        <v>696501</v>
      </c>
      <c r="C132" s="23">
        <v>2271915</v>
      </c>
      <c r="D132" s="24">
        <f t="shared" ref="D132:D143" si="4">B132/C132</f>
        <v>0.3065700081209024</v>
      </c>
    </row>
    <row r="133" spans="1:4" x14ac:dyDescent="0.25">
      <c r="A133" s="23" t="s">
        <v>72</v>
      </c>
      <c r="B133" s="23">
        <v>696158</v>
      </c>
      <c r="C133" s="23">
        <v>2272391</v>
      </c>
      <c r="D133" s="24">
        <f t="shared" si="4"/>
        <v>0.30635484826334902</v>
      </c>
    </row>
    <row r="134" spans="1:4" x14ac:dyDescent="0.25">
      <c r="A134" s="23" t="s">
        <v>71</v>
      </c>
      <c r="B134" s="23">
        <v>695446</v>
      </c>
      <c r="C134" s="23">
        <v>2271435</v>
      </c>
      <c r="D134" s="24">
        <f t="shared" si="4"/>
        <v>0.30617032844875597</v>
      </c>
    </row>
    <row r="135" spans="1:4" x14ac:dyDescent="0.25">
      <c r="A135" s="23" t="s">
        <v>70</v>
      </c>
      <c r="B135" s="23">
        <v>700004</v>
      </c>
      <c r="C135" s="23">
        <v>2283745</v>
      </c>
      <c r="D135" s="24">
        <f t="shared" si="4"/>
        <v>0.30651583254697878</v>
      </c>
    </row>
    <row r="136" spans="1:4" x14ac:dyDescent="0.25">
      <c r="A136" s="23" t="s">
        <v>69</v>
      </c>
      <c r="B136" s="23">
        <v>690993</v>
      </c>
      <c r="C136" s="23">
        <v>2273576</v>
      </c>
      <c r="D136" s="24">
        <f t="shared" si="4"/>
        <v>0.30392342283697577</v>
      </c>
    </row>
    <row r="137" spans="1:4" x14ac:dyDescent="0.25">
      <c r="A137" s="23" t="s">
        <v>68</v>
      </c>
      <c r="B137" s="23">
        <v>687522</v>
      </c>
      <c r="C137" s="23">
        <v>2268642</v>
      </c>
      <c r="D137" s="24">
        <f t="shared" si="4"/>
        <v>0.30305442639252911</v>
      </c>
    </row>
    <row r="138" spans="1:4" x14ac:dyDescent="0.25">
      <c r="A138" s="23" t="s">
        <v>67</v>
      </c>
      <c r="B138" s="23">
        <v>686840</v>
      </c>
      <c r="C138" s="23">
        <v>2268999</v>
      </c>
      <c r="D138" s="24">
        <f t="shared" si="4"/>
        <v>0.30270617131166649</v>
      </c>
    </row>
    <row r="139" spans="1:4" x14ac:dyDescent="0.25">
      <c r="A139" s="23" t="s">
        <v>66</v>
      </c>
      <c r="B139" s="23">
        <v>685939</v>
      </c>
      <c r="C139" s="23">
        <v>2270596</v>
      </c>
      <c r="D139" s="24">
        <f t="shared" si="4"/>
        <v>0.30209645397067553</v>
      </c>
    </row>
    <row r="140" spans="1:4" x14ac:dyDescent="0.25">
      <c r="A140" s="23" t="s">
        <v>65</v>
      </c>
      <c r="B140" s="23">
        <v>685807</v>
      </c>
      <c r="C140" s="23">
        <v>2273496</v>
      </c>
      <c r="D140" s="24">
        <f t="shared" si="4"/>
        <v>0.3016530488727493</v>
      </c>
    </row>
    <row r="141" spans="1:4" x14ac:dyDescent="0.25">
      <c r="A141" s="23" t="s">
        <v>64</v>
      </c>
      <c r="B141" s="23">
        <v>689630</v>
      </c>
      <c r="C141" s="23">
        <v>2288116</v>
      </c>
      <c r="D141" s="24">
        <f t="shared" si="4"/>
        <v>0.30139643269834221</v>
      </c>
    </row>
    <row r="142" spans="1:4" x14ac:dyDescent="0.25">
      <c r="A142" s="23" t="s">
        <v>63</v>
      </c>
      <c r="B142" s="23">
        <v>686206</v>
      </c>
      <c r="C142" s="23">
        <v>2280722</v>
      </c>
      <c r="D142" s="24">
        <f t="shared" si="4"/>
        <v>0.30087226764156261</v>
      </c>
    </row>
    <row r="143" spans="1:4" x14ac:dyDescent="0.25">
      <c r="A143" s="23" t="s">
        <v>62</v>
      </c>
      <c r="B143" s="23">
        <v>686038</v>
      </c>
      <c r="C143" s="23">
        <v>2284485</v>
      </c>
      <c r="D143" s="24">
        <f t="shared" si="4"/>
        <v>0.3003031317780594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7EEF-3486-44FA-9312-D0F30AD3E3B3}">
  <dimension ref="A1:E41"/>
  <sheetViews>
    <sheetView workbookViewId="0">
      <selection activeCell="H34" sqref="H34"/>
    </sheetView>
  </sheetViews>
  <sheetFormatPr defaultRowHeight="12.75" x14ac:dyDescent="0.2"/>
  <cols>
    <col min="2" max="2" width="10.7109375" bestFit="1" customWidth="1"/>
    <col min="3" max="3" width="15.28515625" bestFit="1" customWidth="1"/>
  </cols>
  <sheetData>
    <row r="1" spans="1:5" x14ac:dyDescent="0.2">
      <c r="A1" s="5" t="s">
        <v>6</v>
      </c>
      <c r="B1" s="5" t="s">
        <v>30</v>
      </c>
      <c r="C1" s="5" t="s">
        <v>31</v>
      </c>
      <c r="D1" s="5" t="s">
        <v>32</v>
      </c>
      <c r="E1" s="5" t="s">
        <v>33</v>
      </c>
    </row>
    <row r="2" spans="1:5" ht="15" x14ac:dyDescent="0.2">
      <c r="A2" s="13">
        <v>1982</v>
      </c>
      <c r="B2" s="13">
        <v>377</v>
      </c>
    </row>
    <row r="3" spans="1:5" ht="15" x14ac:dyDescent="0.2">
      <c r="A3" s="13">
        <v>1983</v>
      </c>
      <c r="B3" s="13">
        <v>272</v>
      </c>
    </row>
    <row r="4" spans="1:5" ht="15" x14ac:dyDescent="0.2">
      <c r="A4" s="13">
        <v>1984</v>
      </c>
      <c r="B4" s="13">
        <v>249</v>
      </c>
    </row>
    <row r="5" spans="1:5" ht="15" x14ac:dyDescent="0.2">
      <c r="A5" s="13">
        <v>1985</v>
      </c>
      <c r="B5" s="13">
        <v>453</v>
      </c>
    </row>
    <row r="6" spans="1:5" ht="15" x14ac:dyDescent="0.2">
      <c r="A6" s="13">
        <v>1986</v>
      </c>
      <c r="B6" s="13">
        <v>363</v>
      </c>
    </row>
    <row r="7" spans="1:5" ht="15" x14ac:dyDescent="0.2">
      <c r="A7" s="13">
        <v>1987</v>
      </c>
      <c r="B7" s="13">
        <v>296</v>
      </c>
    </row>
    <row r="8" spans="1:5" ht="15" x14ac:dyDescent="0.2">
      <c r="A8" s="13">
        <v>1988</v>
      </c>
      <c r="B8" s="13">
        <v>388</v>
      </c>
    </row>
    <row r="9" spans="1:5" ht="15" x14ac:dyDescent="0.2">
      <c r="A9" s="13">
        <v>1989</v>
      </c>
      <c r="B9" s="13">
        <v>423</v>
      </c>
    </row>
    <row r="10" spans="1:5" ht="15" x14ac:dyDescent="0.2">
      <c r="A10" s="13">
        <v>1990</v>
      </c>
      <c r="B10" s="13">
        <v>750</v>
      </c>
    </row>
    <row r="11" spans="1:5" ht="15" x14ac:dyDescent="0.2">
      <c r="A11" s="13">
        <v>1991</v>
      </c>
      <c r="B11" s="13">
        <v>933</v>
      </c>
      <c r="C11" s="13">
        <v>6</v>
      </c>
      <c r="D11">
        <f>C11/B11</f>
        <v>6.4308681672025723E-3</v>
      </c>
    </row>
    <row r="12" spans="1:5" ht="15" x14ac:dyDescent="0.2">
      <c r="A12" s="13">
        <v>1992</v>
      </c>
      <c r="B12" s="14">
        <v>1089</v>
      </c>
      <c r="C12" s="13">
        <v>39</v>
      </c>
      <c r="D12">
        <f t="shared" ref="D12:D41" si="0">C12/B12</f>
        <v>3.5812672176308541E-2</v>
      </c>
    </row>
    <row r="13" spans="1:5" ht="15" x14ac:dyDescent="0.2">
      <c r="A13" s="13">
        <v>1993</v>
      </c>
      <c r="B13" s="14">
        <v>1002</v>
      </c>
      <c r="C13" s="13">
        <v>5</v>
      </c>
      <c r="D13">
        <f t="shared" si="0"/>
        <v>4.9900199600798403E-3</v>
      </c>
    </row>
    <row r="14" spans="1:5" ht="15" x14ac:dyDescent="0.2">
      <c r="A14" s="13">
        <v>1994</v>
      </c>
      <c r="B14" s="14">
        <v>1905</v>
      </c>
      <c r="C14" s="13">
        <v>13</v>
      </c>
      <c r="D14">
        <f t="shared" si="0"/>
        <v>6.8241469816272965E-3</v>
      </c>
    </row>
    <row r="15" spans="1:5" ht="15" x14ac:dyDescent="0.2">
      <c r="A15" s="13">
        <v>1995</v>
      </c>
      <c r="B15" s="14">
        <v>4443</v>
      </c>
      <c r="C15" s="13">
        <v>27</v>
      </c>
      <c r="D15">
        <f t="shared" si="0"/>
        <v>6.0769750168804858E-3</v>
      </c>
      <c r="E15">
        <f>AVERAGE(D11:D15)</f>
        <v>1.2026936460419748E-2</v>
      </c>
    </row>
    <row r="16" spans="1:5" ht="15" x14ac:dyDescent="0.2">
      <c r="A16" s="13">
        <v>1996</v>
      </c>
      <c r="B16" s="14">
        <v>4719</v>
      </c>
      <c r="C16" s="13">
        <v>48</v>
      </c>
      <c r="D16">
        <f t="shared" si="0"/>
        <v>1.0171646535282899E-2</v>
      </c>
    </row>
    <row r="17" spans="1:5" ht="15" x14ac:dyDescent="0.2">
      <c r="A17" s="13">
        <v>1997</v>
      </c>
      <c r="B17" s="14">
        <v>4941</v>
      </c>
      <c r="C17" s="13">
        <v>81</v>
      </c>
      <c r="D17">
        <f t="shared" si="0"/>
        <v>1.6393442622950821E-2</v>
      </c>
    </row>
    <row r="18" spans="1:5" ht="15" x14ac:dyDescent="0.2">
      <c r="A18" s="13">
        <v>1998</v>
      </c>
      <c r="B18" s="14">
        <v>6348</v>
      </c>
      <c r="C18" s="13">
        <v>62</v>
      </c>
      <c r="D18">
        <f t="shared" si="0"/>
        <v>9.766855702583491E-3</v>
      </c>
    </row>
    <row r="19" spans="1:5" ht="15" x14ac:dyDescent="0.2">
      <c r="A19" s="13">
        <v>1999</v>
      </c>
      <c r="B19" s="14">
        <v>8034</v>
      </c>
      <c r="C19" s="13">
        <v>106</v>
      </c>
      <c r="D19">
        <f t="shared" si="0"/>
        <v>1.3193925815285038E-2</v>
      </c>
    </row>
    <row r="20" spans="1:5" ht="15" x14ac:dyDescent="0.2">
      <c r="A20" s="13">
        <v>2000</v>
      </c>
      <c r="B20" s="14">
        <v>9878</v>
      </c>
      <c r="C20" s="13">
        <v>197</v>
      </c>
      <c r="D20">
        <f t="shared" si="0"/>
        <v>1.9943308362016604E-2</v>
      </c>
      <c r="E20">
        <f>AVERAGE(D16:D20)</f>
        <v>1.389383580762377E-2</v>
      </c>
    </row>
    <row r="21" spans="1:5" ht="15" x14ac:dyDescent="0.2">
      <c r="A21" s="13">
        <v>2001</v>
      </c>
      <c r="B21" s="14">
        <v>11436</v>
      </c>
      <c r="C21" s="13">
        <v>119</v>
      </c>
      <c r="D21">
        <f t="shared" si="0"/>
        <v>1.0405736271423575E-2</v>
      </c>
    </row>
    <row r="22" spans="1:5" ht="15" x14ac:dyDescent="0.2">
      <c r="A22" s="13">
        <v>2002</v>
      </c>
      <c r="B22" s="14">
        <v>15243</v>
      </c>
      <c r="C22" s="13">
        <v>156</v>
      </c>
      <c r="D22">
        <f t="shared" si="0"/>
        <v>1.0234205864987207E-2</v>
      </c>
    </row>
    <row r="23" spans="1:5" ht="15" x14ac:dyDescent="0.2">
      <c r="A23" s="13">
        <v>2003</v>
      </c>
      <c r="B23" s="14">
        <v>15204</v>
      </c>
      <c r="C23" s="13">
        <v>93</v>
      </c>
      <c r="D23">
        <f t="shared" si="0"/>
        <v>6.1168113654301503E-3</v>
      </c>
    </row>
    <row r="24" spans="1:5" ht="15" x14ac:dyDescent="0.2">
      <c r="A24" s="13">
        <v>2004</v>
      </c>
      <c r="B24" s="14">
        <v>12129</v>
      </c>
      <c r="C24" s="13">
        <v>103</v>
      </c>
      <c r="D24">
        <f t="shared" si="0"/>
        <v>8.4920438618187807E-3</v>
      </c>
    </row>
    <row r="25" spans="1:5" ht="15" x14ac:dyDescent="0.2">
      <c r="A25" s="13">
        <v>2005</v>
      </c>
      <c r="B25" s="14">
        <v>13259</v>
      </c>
      <c r="C25" s="13">
        <v>100</v>
      </c>
      <c r="D25">
        <f t="shared" si="0"/>
        <v>7.5420469115317895E-3</v>
      </c>
      <c r="E25">
        <f>AVERAGE(D21:D25)</f>
        <v>8.5581688550383003E-3</v>
      </c>
    </row>
    <row r="26" spans="1:5" ht="15" x14ac:dyDescent="0.2">
      <c r="A26" s="13">
        <v>2006</v>
      </c>
      <c r="B26" s="14">
        <v>16110</v>
      </c>
      <c r="C26" s="13">
        <v>221</v>
      </c>
      <c r="D26">
        <f t="shared" si="0"/>
        <v>1.371818746120422E-2</v>
      </c>
    </row>
    <row r="27" spans="1:5" ht="15" x14ac:dyDescent="0.2">
      <c r="A27" s="13">
        <v>2007</v>
      </c>
      <c r="B27" s="14">
        <v>19296</v>
      </c>
      <c r="C27" s="13">
        <v>363</v>
      </c>
      <c r="D27">
        <f t="shared" si="0"/>
        <v>1.8812189054726369E-2</v>
      </c>
    </row>
    <row r="28" spans="1:5" ht="15" x14ac:dyDescent="0.2">
      <c r="A28" s="13">
        <v>2008</v>
      </c>
      <c r="B28" s="14">
        <v>37082</v>
      </c>
      <c r="C28" s="13">
        <v>535</v>
      </c>
      <c r="D28">
        <f t="shared" si="0"/>
        <v>1.4427485033169731E-2</v>
      </c>
    </row>
    <row r="29" spans="1:5" ht="15" x14ac:dyDescent="0.2">
      <c r="A29" s="13">
        <v>2009</v>
      </c>
      <c r="B29" s="14">
        <v>49053</v>
      </c>
      <c r="C29" s="13">
        <v>355</v>
      </c>
      <c r="D29">
        <f t="shared" si="0"/>
        <v>7.2370701078425378E-3</v>
      </c>
    </row>
    <row r="30" spans="1:5" ht="15" x14ac:dyDescent="0.2">
      <c r="A30" s="13">
        <v>2010</v>
      </c>
      <c r="B30" s="14">
        <v>66245</v>
      </c>
      <c r="C30" s="13">
        <v>509</v>
      </c>
      <c r="D30">
        <f t="shared" si="0"/>
        <v>7.68359876217073E-3</v>
      </c>
      <c r="E30">
        <f>AVERAGE(D26:D30)</f>
        <v>1.2375706083822718E-2</v>
      </c>
    </row>
    <row r="31" spans="1:5" ht="15" x14ac:dyDescent="0.2">
      <c r="A31" s="13">
        <v>2011</v>
      </c>
      <c r="B31" s="14">
        <v>53488</v>
      </c>
      <c r="C31" s="13">
        <v>556</v>
      </c>
      <c r="D31">
        <f t="shared" si="0"/>
        <v>1.0394854920729883E-2</v>
      </c>
    </row>
    <row r="32" spans="1:5" ht="15" x14ac:dyDescent="0.2">
      <c r="A32" s="13">
        <v>2012</v>
      </c>
      <c r="B32" s="14">
        <v>44255</v>
      </c>
      <c r="C32" s="13">
        <v>451</v>
      </c>
      <c r="D32">
        <f t="shared" si="0"/>
        <v>1.0190938876963054E-2</v>
      </c>
    </row>
    <row r="33" spans="1:5" ht="15" x14ac:dyDescent="0.2">
      <c r="A33" s="13">
        <v>2013</v>
      </c>
      <c r="B33" s="14">
        <v>47426</v>
      </c>
      <c r="C33" s="13">
        <v>669</v>
      </c>
      <c r="D33">
        <f t="shared" si="0"/>
        <v>1.4106186479989879E-2</v>
      </c>
    </row>
    <row r="34" spans="1:5" ht="15" x14ac:dyDescent="0.2">
      <c r="A34" s="13">
        <v>2014</v>
      </c>
      <c r="B34" s="14">
        <v>52477</v>
      </c>
      <c r="C34" s="14">
        <v>1069</v>
      </c>
      <c r="D34">
        <f t="shared" si="0"/>
        <v>2.0370829125140537E-2</v>
      </c>
    </row>
    <row r="35" spans="1:5" ht="15" x14ac:dyDescent="0.2">
      <c r="A35" s="13">
        <v>2015</v>
      </c>
      <c r="B35" s="14">
        <v>44341</v>
      </c>
      <c r="C35" s="14">
        <v>1256</v>
      </c>
      <c r="D35">
        <f t="shared" si="0"/>
        <v>2.8325928598813738E-2</v>
      </c>
      <c r="E35">
        <f>AVERAGE(D31:D35)</f>
        <v>1.6677747600327419E-2</v>
      </c>
    </row>
    <row r="36" spans="1:5" ht="15" x14ac:dyDescent="0.2">
      <c r="A36" s="13">
        <v>2016</v>
      </c>
      <c r="B36" s="14">
        <v>38900</v>
      </c>
      <c r="C36" s="14">
        <v>1407</v>
      </c>
      <c r="D36">
        <f t="shared" si="0"/>
        <v>3.6169665809768638E-2</v>
      </c>
    </row>
    <row r="37" spans="1:5" ht="15" x14ac:dyDescent="0.2">
      <c r="A37" s="13">
        <v>2017</v>
      </c>
      <c r="B37" s="14">
        <v>42045</v>
      </c>
      <c r="C37" s="14">
        <v>1624</v>
      </c>
      <c r="D37">
        <f t="shared" si="0"/>
        <v>3.862528243548579E-2</v>
      </c>
    </row>
    <row r="38" spans="1:5" ht="15" x14ac:dyDescent="0.2">
      <c r="A38" s="13">
        <v>2018</v>
      </c>
      <c r="B38" s="14">
        <v>40787</v>
      </c>
      <c r="C38" s="14">
        <v>2078</v>
      </c>
      <c r="D38">
        <f t="shared" si="0"/>
        <v>5.0947605854806677E-2</v>
      </c>
    </row>
    <row r="39" spans="1:5" ht="15" x14ac:dyDescent="0.2">
      <c r="A39" s="13">
        <v>2019</v>
      </c>
      <c r="B39" s="14">
        <v>33146</v>
      </c>
      <c r="C39" s="14">
        <v>1486</v>
      </c>
      <c r="D39">
        <f t="shared" si="0"/>
        <v>4.4831955590418152E-2</v>
      </c>
    </row>
    <row r="40" spans="1:5" ht="15" x14ac:dyDescent="0.2">
      <c r="A40" s="13">
        <v>2020</v>
      </c>
      <c r="B40" s="14">
        <v>26234</v>
      </c>
      <c r="C40" s="13">
        <v>869</v>
      </c>
      <c r="D40">
        <f t="shared" si="0"/>
        <v>3.3124952351909737E-2</v>
      </c>
    </row>
    <row r="41" spans="1:5" ht="15" x14ac:dyDescent="0.2">
      <c r="A41" s="13">
        <v>2021</v>
      </c>
      <c r="B41" s="14">
        <v>17362</v>
      </c>
      <c r="C41" s="13">
        <v>674</v>
      </c>
      <c r="D41">
        <f t="shared" si="0"/>
        <v>3.882041239488538E-2</v>
      </c>
      <c r="E41">
        <f>AVERAGE(D36:D41)</f>
        <v>4.0419979072879066E-2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SCB-data</vt:lpstr>
      <vt:lpstr>Eurostat</vt:lpstr>
      <vt:lpstr>Folk- och garantipension</vt:lpstr>
      <vt:lpstr>Garantipensionärer</vt:lpstr>
      <vt:lpstr>Omnämn fattigpensionär Retrieve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Jacob Lundberg</cp:lastModifiedBy>
  <dcterms:created xsi:type="dcterms:W3CDTF">2021-09-10T15:13:11Z</dcterms:created>
  <dcterms:modified xsi:type="dcterms:W3CDTF">2021-10-18T12:06:14Z</dcterms:modified>
</cp:coreProperties>
</file>