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lun\Google Drive\Timbro\rapportidéer\reduktionsplikt\"/>
    </mc:Choice>
  </mc:AlternateContent>
  <xr:revisionPtr revIDLastSave="0" documentId="13_ncr:1_{99AB33E8-5BA7-4EF9-8A46-553BE5AD7CB1}" xr6:coauthVersionLast="47" xr6:coauthVersionMax="47" xr10:uidLastSave="{00000000-0000-0000-0000-000000000000}"/>
  <bookViews>
    <workbookView xWindow="28680" yWindow="-120" windowWidth="29040" windowHeight="17640" xr2:uid="{382F63A1-BFAA-457B-AF66-F71A673863C7}"/>
  </bookViews>
  <sheets>
    <sheet name="Reformförslag sept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9" i="1" l="1"/>
  <c r="A84" i="1"/>
  <c r="A93" i="1" s="1"/>
  <c r="A76" i="1"/>
  <c r="A73" i="1"/>
  <c r="A68" i="1"/>
  <c r="A77" i="1" s="1"/>
  <c r="D31" i="1"/>
  <c r="B33" i="1"/>
  <c r="D26" i="1"/>
  <c r="B26" i="1"/>
  <c r="D17" i="1"/>
  <c r="D25" i="1" s="1"/>
  <c r="D15" i="1"/>
  <c r="B15" i="1"/>
  <c r="B17" i="1" s="1"/>
  <c r="E12" i="1"/>
  <c r="D12" i="1"/>
  <c r="C12" i="1"/>
  <c r="B12" i="1"/>
  <c r="D11" i="1"/>
  <c r="E11" i="1" s="1"/>
  <c r="E13" i="1" s="1"/>
  <c r="D8" i="1"/>
  <c r="E17" i="1" s="1"/>
  <c r="B8" i="1"/>
  <c r="C17" i="1" s="1"/>
  <c r="D6" i="1"/>
  <c r="D46" i="1" s="1"/>
  <c r="B6" i="1"/>
  <c r="B72" i="1" s="1"/>
  <c r="B89" i="1" l="1"/>
  <c r="B84" i="1"/>
  <c r="B93" i="1" s="1"/>
  <c r="B35" i="1"/>
  <c r="B90" i="1"/>
  <c r="B85" i="1"/>
  <c r="B11" i="1"/>
  <c r="B74" i="1"/>
  <c r="B69" i="1"/>
  <c r="B31" i="1"/>
  <c r="F31" i="1" s="1"/>
  <c r="D35" i="1"/>
  <c r="D37" i="1" s="1"/>
  <c r="B43" i="1"/>
  <c r="D33" i="1"/>
  <c r="F33" i="1" s="1"/>
  <c r="D43" i="1"/>
  <c r="B83" i="1"/>
  <c r="B88" i="1"/>
  <c r="A92" i="1"/>
  <c r="D13" i="1"/>
  <c r="C21" i="1"/>
  <c r="B46" i="1"/>
  <c r="B67" i="1"/>
  <c r="E21" i="1"/>
  <c r="B73" i="1" l="1"/>
  <c r="B68" i="1"/>
  <c r="B76" i="1" s="1"/>
  <c r="E26" i="1"/>
  <c r="C11" i="1"/>
  <c r="C13" i="1" s="1"/>
  <c r="B13" i="1"/>
  <c r="B37" i="1"/>
  <c r="F35" i="1"/>
  <c r="F37" i="1" s="1"/>
  <c r="E25" i="1"/>
  <c r="B25" i="1"/>
  <c r="C25" i="1" l="1"/>
  <c r="C26" i="1"/>
  <c r="E30" i="1"/>
  <c r="D51" i="1"/>
  <c r="D52" i="1" l="1"/>
  <c r="E31" i="1"/>
  <c r="D50" i="1" s="1"/>
  <c r="E33" i="1"/>
  <c r="E35" i="1"/>
  <c r="E36" i="1"/>
  <c r="C30" i="1"/>
  <c r="B51" i="1"/>
  <c r="C31" i="1" l="1"/>
  <c r="C33" i="1"/>
  <c r="G33" i="1" s="1"/>
  <c r="H33" i="1" s="1"/>
  <c r="C35" i="1"/>
  <c r="C36" i="1"/>
  <c r="G36" i="1" s="1"/>
  <c r="E37" i="1"/>
  <c r="B52" i="1"/>
  <c r="F52" i="1" s="1"/>
  <c r="G35" i="1" l="1"/>
  <c r="C37" i="1"/>
  <c r="G37" i="1" s="1"/>
  <c r="H37" i="1" s="1"/>
  <c r="B50" i="1"/>
  <c r="G31" i="1"/>
  <c r="H31" i="1" s="1"/>
  <c r="F40" i="1" s="1"/>
  <c r="F41" i="1" s="1"/>
  <c r="F54" i="1" l="1"/>
  <c r="F49" i="1"/>
  <c r="F50" i="1"/>
</calcChain>
</file>

<file path=xl/sharedStrings.xml><?xml version="1.0" encoding="utf-8"?>
<sst xmlns="http://schemas.openxmlformats.org/spreadsheetml/2006/main" count="73" uniqueCount="60">
  <si>
    <t>Moms</t>
  </si>
  <si>
    <t>I dag</t>
  </si>
  <si>
    <t>Förslag</t>
  </si>
  <si>
    <t>Diesel</t>
  </si>
  <si>
    <t>Bensin</t>
  </si>
  <si>
    <t>Summa</t>
  </si>
  <si>
    <t>Skillnad</t>
  </si>
  <si>
    <t>Koldioxidutsläpp (kg/l)</t>
  </si>
  <si>
    <t>sid 62: https://www.regeringen.se/494cc9/contentassets/f7efe6b431d942f6ad2e8bb04c0c909a/promemoria-reduktionsplikt-for-minskning-av-vaxthusgasutslapp-fran-bensin-och-dieselbransle.pdf</t>
  </si>
  <si>
    <t>Växthusgasutsläpp (kg/l)</t>
  </si>
  <si>
    <t>Inkl. produktionsutsläpp. Från reduktionspliktsförordningen.</t>
  </si>
  <si>
    <t>EU:s minimiskatt</t>
  </si>
  <si>
    <t>I dag:</t>
  </si>
  <si>
    <t>Produktkostnad (kr/l)</t>
  </si>
  <si>
    <t>Prisökning pga reduktionsplikt</t>
  </si>
  <si>
    <t>Pris utan reduktionsplikt</t>
  </si>
  <si>
    <t>Energiskatt (kr/l)</t>
  </si>
  <si>
    <t>Föreslås sänkas: https://www.regeringen.se/4aeb32/contentassets/ecb31820bcc048ffabb738f79b994c53/sankt-energiskatt-pa-bensin-och-diesel.pdf</t>
  </si>
  <si>
    <t>Koldioxidskatt (kr/l)</t>
  </si>
  <si>
    <t>Kopplingen till koldixidskatten per ton är bruten</t>
  </si>
  <si>
    <t>Drivmedelsskatt (kr/l)</t>
  </si>
  <si>
    <t>Reduktionsplikt</t>
  </si>
  <si>
    <t>Anta att företagen lägger sig på exakt den nivån</t>
  </si>
  <si>
    <t>Utsläppsavgift upp till reduktionspliktsnivå (kr/kg)</t>
  </si>
  <si>
    <t>Avgift om man överstiger nivån ovan (upp till 100%)</t>
  </si>
  <si>
    <t>Literkostnad för utsläppsavgift (kr/l)</t>
  </si>
  <si>
    <t>Vad det motsvarar per liter, givet att man lägger sig på ovanstående nivåer</t>
  </si>
  <si>
    <t>Straffavgift över reduktionspliktsnivå (kr/kg CO2)</t>
  </si>
  <si>
    <t>Pumppris (kr/l)</t>
  </si>
  <si>
    <t>Justerat för sänkt skatt</t>
  </si>
  <si>
    <t>Elasticitet</t>
  </si>
  <si>
    <t>Vägt genomsnitt av hushåll och företag.</t>
  </si>
  <si>
    <t>Förbrukning (l)</t>
  </si>
  <si>
    <t>s.143 https://www.regeringen.se/4a7fbc/contentassets/21488d1e81034ebb8bed2df18a578762/berakningskonventioner-2022.pdf</t>
  </si>
  <si>
    <t>Totala utsläpp (kg)</t>
  </si>
  <si>
    <t>Samhällskostnad för reduktionsplikten</t>
  </si>
  <si>
    <t>Skatteintäkter</t>
  </si>
  <si>
    <t>Lite för låga intäkter jämfört med budgeten</t>
  </si>
  <si>
    <t>Utsläppsavgiftsintäkter</t>
  </si>
  <si>
    <t>Totala intäkter</t>
  </si>
  <si>
    <t>CCS-kostnad (kr/kg)</t>
  </si>
  <si>
    <t>Infångning av utsläpp (kg)</t>
  </si>
  <si>
    <t>Total CCS-kostnad (kr)</t>
  </si>
  <si>
    <t>Maxkostnad per liter och procentenhet inblandning</t>
  </si>
  <si>
    <t>Faktisk kostnad per liter och procentenhet reduktion</t>
  </si>
  <si>
    <t>Prop. 2020/21:180, sid. 42</t>
  </si>
  <si>
    <t>Snittreduktion av växthusgasutsläpp per substituerad liter</t>
  </si>
  <si>
    <t>Maximal merkostnad för biobränsel (kr/l)</t>
  </si>
  <si>
    <t>Jämfört med i dag:</t>
  </si>
  <si>
    <t>Budgetsaldo</t>
  </si>
  <si>
    <t>Förändring utsläpp</t>
  </si>
  <si>
    <t>Förändring pumppris</t>
  </si>
  <si>
    <t>Hushållens utgifter</t>
  </si>
  <si>
    <t>Break-even CCS-kostnad (kr/kg)</t>
  </si>
  <si>
    <t>För att utsläppsökningen ska kunna kompenseras med statlig CCS-satsning</t>
  </si>
  <si>
    <t>Diagram förslag:</t>
  </si>
  <si>
    <t>Utsläppsreduktion</t>
  </si>
  <si>
    <t>Avgift (kr/l)</t>
  </si>
  <si>
    <t>Avgift och biobränslekostnad (kr/l)</t>
  </si>
  <si>
    <t>Diagram i dag: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</si>
</sst>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9" fontId="0" fillId="0" borderId="0" xfId="0" applyNumberFormat="1"/>
    <xf numFmtId="0" fontId="3" fillId="0" borderId="0" xfId="0" applyFont="1"/>
    <xf numFmtId="0" fontId="2" fillId="0" borderId="0" xfId="0" applyFont="1"/>
    <xf numFmtId="2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" fontId="0" fillId="0" borderId="0" xfId="0" applyNumberFormat="1"/>
    <xf numFmtId="3" fontId="0" fillId="0" borderId="0" xfId="0" applyNumberFormat="1"/>
    <xf numFmtId="9" fontId="0" fillId="0" borderId="0" xfId="1" applyFont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'Reformförslag sept 2022'!$A$64</c:f>
              <c:strCache>
                <c:ptCount val="1"/>
                <c:pt idx="0">
                  <c:v>Diagram förslag: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'Reformförslag sept 2022'!$A$67:$A$69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0.1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2022'!$B$67:$B$69</c:f>
              <c:numCache>
                <c:formatCode>0.00</c:formatCode>
                <c:ptCount val="3"/>
                <c:pt idx="0">
                  <c:v>7.5638266500000002</c:v>
                </c:pt>
                <c:pt idx="1">
                  <c:v>6.2210146500000008</c:v>
                </c:pt>
                <c:pt idx="2">
                  <c:v>3.3507540000000002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15-4B7F-8549-86EDCF12A0B8}"/>
            </c:ext>
          </c:extLst>
        </c:ser>
        <c:ser>
          <c:idx val="1"/>
          <c:order val="1"/>
          <c:tx>
            <c:strRef>
              <c:f>'Reformförslag sept 2022'!$A$80</c:f>
              <c:strCache>
                <c:ptCount val="1"/>
                <c:pt idx="0">
                  <c:v>Diagram i dag: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'Reformförslag sept 2022'!$A$83:$A$85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0.30499999999999999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2022'!$B$83:$B$85</c:f>
              <c:numCache>
                <c:formatCode>0.00</c:formatCode>
                <c:ptCount val="3"/>
                <c:pt idx="0">
                  <c:v>8.4955765999999997</c:v>
                </c:pt>
                <c:pt idx="1">
                  <c:v>4.4000000000000004</c:v>
                </c:pt>
                <c:pt idx="2">
                  <c:v>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15-4B7F-8549-86EDCF12A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Utsläppsreduktion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Kr per liter diesel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659202174196312"/>
          <c:y val="4.1134866955794366E-2"/>
          <c:w val="0.58676495225330871"/>
          <c:h val="0.78392395326548481"/>
        </c:manualLayout>
      </c:layout>
      <c:scatterChart>
        <c:scatterStyle val="lineMarker"/>
        <c:varyColors val="0"/>
        <c:ser>
          <c:idx val="2"/>
          <c:order val="0"/>
          <c:tx>
            <c:strRef>
              <c:f>'Reformförslag sept 2022'!$A$64</c:f>
              <c:strCache>
                <c:ptCount val="1"/>
                <c:pt idx="0">
                  <c:v>Diagram förslag:</c:v>
                </c:pt>
              </c:strCache>
            </c:strRef>
          </c:tx>
          <c:marker>
            <c:symbol val="none"/>
          </c:marker>
          <c:xVal>
            <c:numRef>
              <c:f>'Reformförslag sept 2022'!$A$67:$A$69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0.1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2022'!$B$67:$B$69</c:f>
              <c:numCache>
                <c:formatCode>0.00</c:formatCode>
                <c:ptCount val="3"/>
                <c:pt idx="0">
                  <c:v>7.5638266500000002</c:v>
                </c:pt>
                <c:pt idx="1">
                  <c:v>6.2210146500000008</c:v>
                </c:pt>
                <c:pt idx="2">
                  <c:v>3.3507540000000002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88-44E5-9476-2FF6F8F466B6}"/>
            </c:ext>
          </c:extLst>
        </c:ser>
        <c:ser>
          <c:idx val="0"/>
          <c:order val="1"/>
          <c:spPr>
            <a:ln w="19050" cap="rnd">
              <a:solidFill>
                <a:srgbClr val="E7E6E6">
                  <a:lumMod val="7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'Reformförslag sept 2022'!$A$76:$A$77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'Reformförslag sept 2022'!$B$76:$B$77</c:f>
              <c:numCache>
                <c:formatCode>0.00</c:formatCode>
                <c:ptCount val="2"/>
                <c:pt idx="0">
                  <c:v>6.2210146500000008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88-44E5-9476-2FF6F8F466B6}"/>
            </c:ext>
          </c:extLst>
        </c:ser>
        <c:ser>
          <c:idx val="1"/>
          <c:order val="2"/>
          <c:tx>
            <c:strRef>
              <c:f>'Reformförslag sept 2022'!$B$71</c:f>
              <c:strCache>
                <c:ptCount val="1"/>
                <c:pt idx="0">
                  <c:v>Avgift och biobränslekostnad (kr/l)</c:v>
                </c:pt>
              </c:strCache>
            </c:strRef>
          </c:tx>
          <c:marker>
            <c:symbol val="none"/>
          </c:marker>
          <c:xVal>
            <c:numRef>
              <c:f>'Reformförslag sept 2022'!$A$72:$A$74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0.1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2022'!$B$72:$B$74</c:f>
              <c:numCache>
                <c:formatCode>0.00</c:formatCode>
                <c:ptCount val="3"/>
                <c:pt idx="0">
                  <c:v>7.5638266500000002</c:v>
                </c:pt>
                <c:pt idx="1">
                  <c:v>7.2210146500000008</c:v>
                </c:pt>
                <c:pt idx="2">
                  <c:v>13.350754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88-44E5-9476-2FF6F8F46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Utsläppsreduktion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Kr per liter diesel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659202174196312"/>
          <c:y val="4.1134866955794366E-2"/>
          <c:w val="0.58676495225330871"/>
          <c:h val="0.7839239532654848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'Reformförslag sept 2022'!$A$80</c:f>
              <c:strCache>
                <c:ptCount val="1"/>
                <c:pt idx="0">
                  <c:v>Diagram i dag: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'Reformförslag sept 2022'!$A$83:$A$85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0.30499999999999999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2022'!$B$83:$B$85</c:f>
              <c:numCache>
                <c:formatCode>0.00</c:formatCode>
                <c:ptCount val="3"/>
                <c:pt idx="0">
                  <c:v>8.4955765999999997</c:v>
                </c:pt>
                <c:pt idx="1">
                  <c:v>4.4000000000000004</c:v>
                </c:pt>
                <c:pt idx="2">
                  <c:v>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60-4229-9099-68F127ED420A}"/>
            </c:ext>
          </c:extLst>
        </c:ser>
        <c:ser>
          <c:idx val="0"/>
          <c:order val="1"/>
          <c:spPr>
            <a:ln w="19050" cap="rnd">
              <a:solidFill>
                <a:srgbClr val="E7E6E6">
                  <a:lumMod val="7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'Reformförslag sept 2022'!$A$92:$A$93</c:f>
              <c:numCache>
                <c:formatCode>0.00%</c:formatCode>
                <c:ptCount val="2"/>
                <c:pt idx="0">
                  <c:v>0.30499999999999999</c:v>
                </c:pt>
                <c:pt idx="1">
                  <c:v>0.30499999999999999</c:v>
                </c:pt>
              </c:numCache>
            </c:numRef>
          </c:xVal>
          <c:yVal>
            <c:numRef>
              <c:f>'Reformförslag sept 2022'!$B$92:$B$93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60-4229-9099-68F127ED420A}"/>
            </c:ext>
          </c:extLst>
        </c:ser>
        <c:ser>
          <c:idx val="2"/>
          <c:order val="2"/>
          <c:tx>
            <c:strRef>
              <c:f>'Reformförslag sept 2022'!$B$87</c:f>
              <c:strCache>
                <c:ptCount val="1"/>
                <c:pt idx="0">
                  <c:v>Avgift och biobränslekostnad (kr/l)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'Reformförslag sept 2022'!$A$88:$A$90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0.30499999999999999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2022'!$B$88:$B$90</c:f>
              <c:numCache>
                <c:formatCode>0.00</c:formatCode>
                <c:ptCount val="3"/>
                <c:pt idx="0">
                  <c:v>8.4955765999999997</c:v>
                </c:pt>
                <c:pt idx="1">
                  <c:v>7.4500000000000011</c:v>
                </c:pt>
                <c:pt idx="2">
                  <c:v>14.4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D60-4229-9099-68F127ED4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Utsläppsreduktion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Kr per liter diesel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'Reformförslag sept 2022'!$A$64</c:f>
              <c:strCache>
                <c:ptCount val="1"/>
                <c:pt idx="0">
                  <c:v>Diagram förslag: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'Reformförslag sept 2022'!$A$72:$A$74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0.1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2022'!$B$72:$B$74</c:f>
              <c:numCache>
                <c:formatCode>0.00</c:formatCode>
                <c:ptCount val="3"/>
                <c:pt idx="0">
                  <c:v>7.5638266500000002</c:v>
                </c:pt>
                <c:pt idx="1">
                  <c:v>7.2210146500000008</c:v>
                </c:pt>
                <c:pt idx="2">
                  <c:v>13.350754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2A-4B88-A3DA-13644C05E0A8}"/>
            </c:ext>
          </c:extLst>
        </c:ser>
        <c:ser>
          <c:idx val="1"/>
          <c:order val="1"/>
          <c:tx>
            <c:strRef>
              <c:f>'Reformförslag sept 2022'!$A$80</c:f>
              <c:strCache>
                <c:ptCount val="1"/>
                <c:pt idx="0">
                  <c:v>Diagram i dag: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'Reformförslag sept 2022'!$A$88:$A$90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0.30499999999999999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2022'!$B$88:$B$90</c:f>
              <c:numCache>
                <c:formatCode>0.00</c:formatCode>
                <c:ptCount val="3"/>
                <c:pt idx="0">
                  <c:v>8.4955765999999997</c:v>
                </c:pt>
                <c:pt idx="1">
                  <c:v>7.4500000000000011</c:v>
                </c:pt>
                <c:pt idx="2">
                  <c:v>14.4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2A-4B88-A3DA-13644C05E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Utsläppsreduktion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Kr per liter diesel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86077269657255"/>
          <c:y val="0.13268896282450077"/>
          <c:w val="0.80125214804175537"/>
          <c:h val="0.59583981372556094"/>
        </c:manualLayout>
      </c:layout>
      <c:barChart>
        <c:barDir val="col"/>
        <c:grouping val="stacked"/>
        <c:varyColors val="0"/>
        <c:ser>
          <c:idx val="2"/>
          <c:order val="0"/>
          <c:tx>
            <c:v>Drivmedelsskatt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'Reformförslag sept 2022'!$B$3:$E$3</c:f>
              <c:strCache>
                <c:ptCount val="4"/>
                <c:pt idx="0">
                  <c:v>I dag</c:v>
                </c:pt>
                <c:pt idx="1">
                  <c:v>Förslag</c:v>
                </c:pt>
                <c:pt idx="2">
                  <c:v>I dag</c:v>
                </c:pt>
                <c:pt idx="3">
                  <c:v>Förslag</c:v>
                </c:pt>
              </c:strCache>
            </c:strRef>
          </c:cat>
          <c:val>
            <c:numRef>
              <c:f>'Reformförslag sept 2022'!$B$17:$E$17</c:f>
              <c:numCache>
                <c:formatCode>0.00</c:formatCode>
                <c:ptCount val="4"/>
                <c:pt idx="0">
                  <c:v>4.4000000000000004</c:v>
                </c:pt>
                <c:pt idx="1">
                  <c:v>3.3507540000000002</c:v>
                </c:pt>
                <c:pt idx="2">
                  <c:v>6.42</c:v>
                </c:pt>
                <c:pt idx="3">
                  <c:v>3.6452141999999998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F-4F0B-94B0-6353448A82D9}"/>
            </c:ext>
          </c:extLst>
        </c:ser>
        <c:ser>
          <c:idx val="3"/>
          <c:order val="1"/>
          <c:tx>
            <c:v>Utsläppsavgift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'Reformförslag sept 2022'!$B$3:$E$3</c:f>
              <c:strCache>
                <c:ptCount val="4"/>
                <c:pt idx="0">
                  <c:v>I dag</c:v>
                </c:pt>
                <c:pt idx="1">
                  <c:v>Förslag</c:v>
                </c:pt>
                <c:pt idx="2">
                  <c:v>I dag</c:v>
                </c:pt>
                <c:pt idx="3">
                  <c:v>Förslag</c:v>
                </c:pt>
              </c:strCache>
            </c:strRef>
          </c:cat>
          <c:val>
            <c:numRef>
              <c:f>'Reformförslag sept 2022'!$B$21:$E$21</c:f>
              <c:numCache>
                <c:formatCode>0.00</c:formatCode>
                <c:ptCount val="4"/>
                <c:pt idx="0" formatCode="0">
                  <c:v>0</c:v>
                </c:pt>
                <c:pt idx="1">
                  <c:v>2.8702606500000001</c:v>
                </c:pt>
                <c:pt idx="2" formatCode="0">
                  <c:v>0</c:v>
                </c:pt>
                <c:pt idx="3">
                  <c:v>2.7798417780000002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F-4F0B-94B0-6353448A82D9}"/>
            </c:ext>
          </c:extLst>
        </c:ser>
        <c:ser>
          <c:idx val="1"/>
          <c:order val="2"/>
          <c:tx>
            <c:v>Produktkostnad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'Reformförslag sept 2022'!$B$3:$E$3</c:f>
              <c:strCache>
                <c:ptCount val="4"/>
                <c:pt idx="0">
                  <c:v>I dag</c:v>
                </c:pt>
                <c:pt idx="1">
                  <c:v>Förslag</c:v>
                </c:pt>
                <c:pt idx="2">
                  <c:v>I dag</c:v>
                </c:pt>
                <c:pt idx="3">
                  <c:v>Förslag</c:v>
                </c:pt>
              </c:strCache>
            </c:strRef>
          </c:cat>
          <c:val>
            <c:numRef>
              <c:f>'Reformförslag sept 2022'!$B$13:$E$13</c:f>
              <c:numCache>
                <c:formatCode>0.00</c:formatCode>
                <c:ptCount val="4"/>
                <c:pt idx="0">
                  <c:v>12.647999999999998</c:v>
                </c:pt>
                <c:pt idx="1">
                  <c:v>12.647999999999998</c:v>
                </c:pt>
                <c:pt idx="2">
                  <c:v>8.9939999999999998</c:v>
                </c:pt>
                <c:pt idx="3">
                  <c:v>8.9939999999999998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F-4F0B-94B0-6353448A82D9}"/>
            </c:ext>
          </c:extLst>
        </c:ser>
        <c:ser>
          <c:idx val="0"/>
          <c:order val="3"/>
          <c:tx>
            <c:v>varav prisökning pga reduktionsplikt</c:v>
          </c:tx>
          <c:spPr>
            <a:solidFill>
              <a:schemeClr val="accent2"/>
            </a:solidFill>
            <a:ln w="22225">
              <a:solidFill>
                <a:schemeClr val="tx1"/>
              </a:solidFill>
              <a:prstDash val="sysDot"/>
            </a:ln>
            <a:effectLst/>
          </c:spPr>
          <c:invertIfNegative val="0"/>
          <c:cat>
            <c:strRef>
              <c:f>'Reformförslag sept 2022'!$B$3:$E$3</c:f>
              <c:strCache>
                <c:ptCount val="4"/>
                <c:pt idx="0">
                  <c:v>I dag</c:v>
                </c:pt>
                <c:pt idx="1">
                  <c:v>Förslag</c:v>
                </c:pt>
                <c:pt idx="2">
                  <c:v>I dag</c:v>
                </c:pt>
                <c:pt idx="3">
                  <c:v>Förslag</c:v>
                </c:pt>
              </c:strCache>
            </c:strRef>
          </c:cat>
          <c:val>
            <c:numRef>
              <c:f>'Reformförslag sept 2022'!$B$12:$E$12</c:f>
              <c:numCache>
                <c:formatCode>0.00</c:formatCode>
                <c:ptCount val="4"/>
                <c:pt idx="0">
                  <c:v>3.0500000000000003</c:v>
                </c:pt>
                <c:pt idx="1">
                  <c:v>1</c:v>
                </c:pt>
                <c:pt idx="2">
                  <c:v>0.78</c:v>
                </c:pt>
                <c:pt idx="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8F-4F0B-94B0-6353448A82D9}"/>
            </c:ext>
          </c:extLst>
        </c:ser>
        <c:ser>
          <c:idx val="4"/>
          <c:order val="4"/>
          <c:tx>
            <c:strRef>
              <c:f>'Reformförslag sept 2022'!$A$25</c:f>
              <c:strCache>
                <c:ptCount val="1"/>
                <c:pt idx="0">
                  <c:v>Moms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'Reformförslag sept 2022'!$B$3:$E$3</c:f>
              <c:strCache>
                <c:ptCount val="4"/>
                <c:pt idx="0">
                  <c:v>I dag</c:v>
                </c:pt>
                <c:pt idx="1">
                  <c:v>Förslag</c:v>
                </c:pt>
                <c:pt idx="2">
                  <c:v>I dag</c:v>
                </c:pt>
                <c:pt idx="3">
                  <c:v>Förslag</c:v>
                </c:pt>
              </c:strCache>
            </c:strRef>
          </c:cat>
          <c:val>
            <c:numRef>
              <c:f>'Reformförslag sept 2022'!$B$25:$E$25</c:f>
              <c:numCache>
                <c:formatCode>0.00</c:formatCode>
                <c:ptCount val="4"/>
                <c:pt idx="0">
                  <c:v>5.0244999999999997</c:v>
                </c:pt>
                <c:pt idx="1">
                  <c:v>4.9672536624999992</c:v>
                </c:pt>
                <c:pt idx="2">
                  <c:v>4.0484999999999998</c:v>
                </c:pt>
                <c:pt idx="3">
                  <c:v>3.9197639944999998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8F-4F0B-94B0-6353448A8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2226520"/>
        <c:axId val="642223568"/>
      </c:barChart>
      <c:catAx>
        <c:axId val="64222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2223568"/>
        <c:crosses val="autoZero"/>
        <c:auto val="1"/>
        <c:lblAlgn val="ctr"/>
        <c:lblOffset val="100"/>
        <c:noMultiLvlLbl val="0"/>
      </c:catAx>
      <c:valAx>
        <c:axId val="642223568"/>
        <c:scaling>
          <c:orientation val="minMax"/>
          <c:max val="2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Kronor</a:t>
                </a:r>
                <a:endParaRPr lang="sv-SE" baseline="0"/>
              </a:p>
              <a:p>
                <a:pPr>
                  <a:defRPr/>
                </a:pPr>
                <a:r>
                  <a:rPr lang="sv-SE" baseline="0"/>
                  <a:t>per liter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222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659202174196312"/>
          <c:y val="4.1134866955794366E-2"/>
          <c:w val="0.58676495225330871"/>
          <c:h val="0.7839239532654848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'Reformförslag sept 2022'!$A$80</c:f>
              <c:strCache>
                <c:ptCount val="1"/>
                <c:pt idx="0">
                  <c:v>Diagram i dag: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'Reformförslag sept 2022'!$A$83:$A$85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0.30499999999999999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2022'!$B$83:$B$85</c:f>
              <c:numCache>
                <c:formatCode>0.00</c:formatCode>
                <c:ptCount val="3"/>
                <c:pt idx="0">
                  <c:v>8.4955765999999997</c:v>
                </c:pt>
                <c:pt idx="1">
                  <c:v>4.4000000000000004</c:v>
                </c:pt>
                <c:pt idx="2">
                  <c:v>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C0-4880-8EEF-A4867045B65D}"/>
            </c:ext>
          </c:extLst>
        </c:ser>
        <c:ser>
          <c:idx val="0"/>
          <c:order val="1"/>
          <c:spPr>
            <a:ln w="19050" cap="rnd">
              <a:solidFill>
                <a:srgbClr val="E7E6E6">
                  <a:lumMod val="7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'Reformförslag sept 2022'!$A$92:$A$93</c:f>
              <c:numCache>
                <c:formatCode>0.00%</c:formatCode>
                <c:ptCount val="2"/>
                <c:pt idx="0">
                  <c:v>0.30499999999999999</c:v>
                </c:pt>
                <c:pt idx="1">
                  <c:v>0.30499999999999999</c:v>
                </c:pt>
              </c:numCache>
            </c:numRef>
          </c:xVal>
          <c:yVal>
            <c:numRef>
              <c:f>'Reformförslag sept 2022'!$B$92:$B$93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C0-4880-8EEF-A4867045B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Utsläppsreduktion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Avgift och skatt per liter diesel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751400755756594"/>
          <c:y val="4.1134866955794366E-2"/>
          <c:w val="0.51584296643770589"/>
          <c:h val="0.78392395326548481"/>
        </c:manualLayout>
      </c:layout>
      <c:scatterChart>
        <c:scatterStyle val="lineMarker"/>
        <c:varyColors val="0"/>
        <c:ser>
          <c:idx val="2"/>
          <c:order val="0"/>
          <c:tx>
            <c:strRef>
              <c:f>'Reformförslag sept 2022'!$A$64</c:f>
              <c:strCache>
                <c:ptCount val="1"/>
                <c:pt idx="0">
                  <c:v>Diagram förslag:</c:v>
                </c:pt>
              </c:strCache>
            </c:strRef>
          </c:tx>
          <c:marker>
            <c:symbol val="none"/>
          </c:marker>
          <c:xVal>
            <c:numRef>
              <c:f>'Reformförslag sept 2022'!$A$67:$A$69</c:f>
              <c:numCache>
                <c:formatCode>0.00%</c:formatCode>
                <c:ptCount val="3"/>
                <c:pt idx="0" formatCode="0%">
                  <c:v>0</c:v>
                </c:pt>
                <c:pt idx="1">
                  <c:v>0.1</c:v>
                </c:pt>
                <c:pt idx="2" formatCode="0%">
                  <c:v>1</c:v>
                </c:pt>
              </c:numCache>
            </c:numRef>
          </c:xVal>
          <c:yVal>
            <c:numRef>
              <c:f>'Reformförslag sept 2022'!$B$67:$B$69</c:f>
              <c:numCache>
                <c:formatCode>0.00</c:formatCode>
                <c:ptCount val="3"/>
                <c:pt idx="0">
                  <c:v>7.5638266500000002</c:v>
                </c:pt>
                <c:pt idx="1">
                  <c:v>6.2210146500000008</c:v>
                </c:pt>
                <c:pt idx="2">
                  <c:v>3.3507540000000002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BA-4B1F-AF77-5F54CA097DCE}"/>
            </c:ext>
          </c:extLst>
        </c:ser>
        <c:ser>
          <c:idx val="0"/>
          <c:order val="1"/>
          <c:spPr>
            <a:ln w="19050" cap="rnd">
              <a:solidFill>
                <a:srgbClr val="E7E6E6">
                  <a:lumMod val="7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'Reformförslag sept 2022'!$A$76:$A$77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'Reformförslag sept 2022'!$B$76:$B$77</c:f>
              <c:numCache>
                <c:formatCode>0.00</c:formatCode>
                <c:ptCount val="2"/>
                <c:pt idx="0">
                  <c:v>6.2210146500000008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BA-4B1F-AF77-5F54CA097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Utsläppsreduktion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</c:valAx>
      <c:valAx>
        <c:axId val="37820490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Avgift och skatt per liter diesel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90</xdr:row>
      <xdr:rowOff>157161</xdr:rowOff>
    </xdr:from>
    <xdr:to>
      <xdr:col>12</xdr:col>
      <xdr:colOff>266700</xdr:colOff>
      <xdr:row>114</xdr:row>
      <xdr:rowOff>152400</xdr:rowOff>
    </xdr:to>
    <xdr:graphicFrame macro="">
      <xdr:nvGraphicFramePr>
        <xdr:cNvPr id="2" name="Diagram 2">
          <a:extLst>
            <a:ext uri="{FF2B5EF4-FFF2-40B4-BE49-F238E27FC236}">
              <a16:creationId xmlns:a16="http://schemas.microsoft.com/office/drawing/2014/main" id="{C65346FB-595E-4D8B-A587-BC0368EAC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600075</xdr:colOff>
      <xdr:row>84</xdr:row>
      <xdr:rowOff>142875</xdr:rowOff>
    </xdr:from>
    <xdr:to>
      <xdr:col>26</xdr:col>
      <xdr:colOff>485775</xdr:colOff>
      <xdr:row>104</xdr:row>
      <xdr:rowOff>138114</xdr:rowOff>
    </xdr:to>
    <xdr:graphicFrame macro="">
      <xdr:nvGraphicFramePr>
        <xdr:cNvPr id="3" name="Diagram 5">
          <a:extLst>
            <a:ext uri="{FF2B5EF4-FFF2-40B4-BE49-F238E27FC236}">
              <a16:creationId xmlns:a16="http://schemas.microsoft.com/office/drawing/2014/main" id="{77F51B31-7005-4712-BB1A-C6960C946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590550</xdr:colOff>
      <xdr:row>108</xdr:row>
      <xdr:rowOff>123825</xdr:rowOff>
    </xdr:from>
    <xdr:to>
      <xdr:col>26</xdr:col>
      <xdr:colOff>476250</xdr:colOff>
      <xdr:row>128</xdr:row>
      <xdr:rowOff>119064</xdr:rowOff>
    </xdr:to>
    <xdr:graphicFrame macro="">
      <xdr:nvGraphicFramePr>
        <xdr:cNvPr id="4" name="Diagram 6">
          <a:extLst>
            <a:ext uri="{FF2B5EF4-FFF2-40B4-BE49-F238E27FC236}">
              <a16:creationId xmlns:a16="http://schemas.microsoft.com/office/drawing/2014/main" id="{2139BA24-B1B2-4BB1-B303-76E0504B5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666750</xdr:colOff>
      <xdr:row>65</xdr:row>
      <xdr:rowOff>104775</xdr:rowOff>
    </xdr:from>
    <xdr:to>
      <xdr:col>17</xdr:col>
      <xdr:colOff>57150</xdr:colOff>
      <xdr:row>89</xdr:row>
      <xdr:rowOff>100014</xdr:rowOff>
    </xdr:to>
    <xdr:graphicFrame macro="">
      <xdr:nvGraphicFramePr>
        <xdr:cNvPr id="5" name="Diagram 7">
          <a:extLst>
            <a:ext uri="{FF2B5EF4-FFF2-40B4-BE49-F238E27FC236}">
              <a16:creationId xmlns:a16="http://schemas.microsoft.com/office/drawing/2014/main" id="{48E9D2E7-9F44-48A1-8C46-3B03033D5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561974</xdr:colOff>
      <xdr:row>41</xdr:row>
      <xdr:rowOff>71437</xdr:rowOff>
    </xdr:from>
    <xdr:to>
      <xdr:col>19</xdr:col>
      <xdr:colOff>495299</xdr:colOff>
      <xdr:row>64</xdr:row>
      <xdr:rowOff>123825</xdr:rowOff>
    </xdr:to>
    <xdr:graphicFrame macro="">
      <xdr:nvGraphicFramePr>
        <xdr:cNvPr id="6" name="Diagram 10">
          <a:extLst>
            <a:ext uri="{FF2B5EF4-FFF2-40B4-BE49-F238E27FC236}">
              <a16:creationId xmlns:a16="http://schemas.microsoft.com/office/drawing/2014/main" id="{ADC9BF4A-EF83-4A33-8BF3-BC8801E51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20</xdr:col>
      <xdr:colOff>400050</xdr:colOff>
      <xdr:row>17</xdr:row>
      <xdr:rowOff>185739</xdr:rowOff>
    </xdr:to>
    <xdr:graphicFrame macro="">
      <xdr:nvGraphicFramePr>
        <xdr:cNvPr id="7" name="Diagram 3">
          <a:extLst>
            <a:ext uri="{FF2B5EF4-FFF2-40B4-BE49-F238E27FC236}">
              <a16:creationId xmlns:a16="http://schemas.microsoft.com/office/drawing/2014/main" id="{06D890B3-DD83-424C-93AA-E254E96BA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21</xdr:row>
      <xdr:rowOff>0</xdr:rowOff>
    </xdr:from>
    <xdr:to>
      <xdr:col>19</xdr:col>
      <xdr:colOff>495300</xdr:colOff>
      <xdr:row>40</xdr:row>
      <xdr:rowOff>185739</xdr:rowOff>
    </xdr:to>
    <xdr:graphicFrame macro="">
      <xdr:nvGraphicFramePr>
        <xdr:cNvPr id="8" name="Diagram 4">
          <a:extLst>
            <a:ext uri="{FF2B5EF4-FFF2-40B4-BE49-F238E27FC236}">
              <a16:creationId xmlns:a16="http://schemas.microsoft.com/office/drawing/2014/main" id="{45F6AEA9-38FF-4571-8939-FC44F9BAA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0.79965</cdr:x>
      <cdr:y>0.67584</cdr:y>
    </cdr:from>
    <cdr:to>
      <cdr:x>0.82447</cdr:x>
      <cdr:y>0.82186</cdr:y>
    </cdr:to>
    <cdr:sp macro="" textlink="">
      <cdr:nvSpPr>
        <cdr:cNvPr id="9" name="Höger klammerparentes 8">
          <a:extLst xmlns:a="http://schemas.openxmlformats.org/drawingml/2006/main">
            <a:ext uri="{FF2B5EF4-FFF2-40B4-BE49-F238E27FC236}">
              <a16:creationId xmlns:a16="http://schemas.microsoft.com/office/drawing/2014/main" id="{B9C81D74-3A2D-4967-A80A-4C3BAE03E2A8}"/>
            </a:ext>
          </a:extLst>
        </cdr:cNvPr>
        <cdr:cNvSpPr/>
      </cdr:nvSpPr>
      <cdr:spPr>
        <a:xfrm xmlns:a="http://schemas.openxmlformats.org/drawingml/2006/main">
          <a:off x="4295800" y="2571750"/>
          <a:ext cx="133325" cy="555624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sv-SE"/>
        </a:p>
      </cdr:txBody>
    </cdr:sp>
  </cdr:relSizeAnchor>
  <cdr:relSizeAnchor xmlns:cdr="http://schemas.openxmlformats.org/drawingml/2006/chartDrawing">
    <cdr:from>
      <cdr:x>0.81795</cdr:x>
      <cdr:y>0.6892</cdr:y>
    </cdr:from>
    <cdr:to>
      <cdr:x>0.95802</cdr:x>
      <cdr:y>0.82938</cdr:y>
    </cdr:to>
    <cdr:sp macro="" textlink="">
      <cdr:nvSpPr>
        <cdr:cNvPr id="10" name="textruta 2">
          <a:extLst xmlns:a="http://schemas.openxmlformats.org/drawingml/2006/main">
            <a:ext uri="{FF2B5EF4-FFF2-40B4-BE49-F238E27FC236}">
              <a16:creationId xmlns:a16="http://schemas.microsoft.com/office/drawing/2014/main" id="{BAB3A270-6D46-4A43-8C9E-A8E01565882C}"/>
            </a:ext>
          </a:extLst>
        </cdr:cNvPr>
        <cdr:cNvSpPr txBox="1"/>
      </cdr:nvSpPr>
      <cdr:spPr>
        <a:xfrm xmlns:a="http://schemas.openxmlformats.org/drawingml/2006/main">
          <a:off x="4394135" y="2622554"/>
          <a:ext cx="752470" cy="5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100"/>
            <a:t>Diesel-skatt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0.79965</cdr:x>
      <cdr:y>0.61827</cdr:y>
    </cdr:from>
    <cdr:to>
      <cdr:x>0.82801</cdr:x>
      <cdr:y>0.82103</cdr:y>
    </cdr:to>
    <cdr:sp macro="" textlink="">
      <cdr:nvSpPr>
        <cdr:cNvPr id="2" name="Höger klammerparentes 1">
          <a:extLst xmlns:a="http://schemas.openxmlformats.org/drawingml/2006/main">
            <a:ext uri="{FF2B5EF4-FFF2-40B4-BE49-F238E27FC236}">
              <a16:creationId xmlns:a16="http://schemas.microsoft.com/office/drawing/2014/main" id="{60E3ED82-B015-4947-BF1B-983D5A88542F}"/>
            </a:ext>
          </a:extLst>
        </cdr:cNvPr>
        <cdr:cNvSpPr/>
      </cdr:nvSpPr>
      <cdr:spPr>
        <a:xfrm xmlns:a="http://schemas.openxmlformats.org/drawingml/2006/main">
          <a:off x="4295800" y="2352675"/>
          <a:ext cx="152375" cy="771539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v-SE"/>
        </a:p>
      </cdr:txBody>
    </cdr:sp>
  </cdr:relSizeAnchor>
  <cdr:relSizeAnchor xmlns:cdr="http://schemas.openxmlformats.org/drawingml/2006/chartDrawing">
    <cdr:from>
      <cdr:x>0.82446</cdr:x>
      <cdr:y>0.66082</cdr:y>
    </cdr:from>
    <cdr:to>
      <cdr:x>0.96453</cdr:x>
      <cdr:y>0.79099</cdr:y>
    </cdr:to>
    <cdr:sp macro="" textlink="">
      <cdr:nvSpPr>
        <cdr:cNvPr id="3" name="textruta 2">
          <a:extLst xmlns:a="http://schemas.openxmlformats.org/drawingml/2006/main">
            <a:ext uri="{FF2B5EF4-FFF2-40B4-BE49-F238E27FC236}">
              <a16:creationId xmlns:a16="http://schemas.microsoft.com/office/drawing/2014/main" id="{4D6AAA4D-A7F3-4C60-B67C-9EF04902CC64}"/>
            </a:ext>
          </a:extLst>
        </cdr:cNvPr>
        <cdr:cNvSpPr txBox="1"/>
      </cdr:nvSpPr>
      <cdr:spPr>
        <a:xfrm xmlns:a="http://schemas.openxmlformats.org/drawingml/2006/main">
          <a:off x="4429107" y="2514585"/>
          <a:ext cx="752470" cy="495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Diesel-skatt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0.30931</cdr:x>
      <cdr:y>0.05478</cdr:y>
    </cdr:from>
    <cdr:to>
      <cdr:x>0.44137</cdr:x>
      <cdr:y>0.12352</cdr:y>
    </cdr:to>
    <cdr:sp macro="" textlink="">
      <cdr:nvSpPr>
        <cdr:cNvPr id="3" name="textruta 2">
          <a:extLst xmlns:a="http://schemas.openxmlformats.org/drawingml/2006/main">
            <a:ext uri="{FF2B5EF4-FFF2-40B4-BE49-F238E27FC236}">
              <a16:creationId xmlns:a16="http://schemas.microsoft.com/office/drawing/2014/main" id="{868C6A7D-833D-40B0-ABFF-7D2C7450D641}"/>
            </a:ext>
          </a:extLst>
        </cdr:cNvPr>
        <cdr:cNvSpPr txBox="1"/>
      </cdr:nvSpPr>
      <cdr:spPr>
        <a:xfrm xmlns:a="http://schemas.openxmlformats.org/drawingml/2006/main">
          <a:off x="1676401" y="242888"/>
          <a:ext cx="715693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400"/>
            <a:t>DIESEL</a:t>
          </a:r>
        </a:p>
      </cdr:txBody>
    </cdr:sp>
  </cdr:relSizeAnchor>
  <cdr:relSizeAnchor xmlns:cdr="http://schemas.openxmlformats.org/drawingml/2006/chartDrawing">
    <cdr:from>
      <cdr:x>0.71227</cdr:x>
      <cdr:y>0.06087</cdr:y>
    </cdr:from>
    <cdr:to>
      <cdr:x>0.85505</cdr:x>
      <cdr:y>0.12961</cdr:y>
    </cdr:to>
    <cdr:sp macro="" textlink="">
      <cdr:nvSpPr>
        <cdr:cNvPr id="4" name="textruta 1">
          <a:extLst xmlns:a="http://schemas.openxmlformats.org/drawingml/2006/main">
            <a:ext uri="{FF2B5EF4-FFF2-40B4-BE49-F238E27FC236}">
              <a16:creationId xmlns:a16="http://schemas.microsoft.com/office/drawing/2014/main" id="{15918F17-A5C2-452D-BE87-24903DC5CAEF}"/>
            </a:ext>
          </a:extLst>
        </cdr:cNvPr>
        <cdr:cNvSpPr txBox="1"/>
      </cdr:nvSpPr>
      <cdr:spPr>
        <a:xfrm xmlns:a="http://schemas.openxmlformats.org/drawingml/2006/main">
          <a:off x="4165599" y="269875"/>
          <a:ext cx="8350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400"/>
            <a:t>BENSIN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0.79965</cdr:x>
      <cdr:y>0.44806</cdr:y>
    </cdr:from>
    <cdr:to>
      <cdr:x>0.83865</cdr:x>
      <cdr:y>0.82103</cdr:y>
    </cdr:to>
    <cdr:sp macro="" textlink="">
      <cdr:nvSpPr>
        <cdr:cNvPr id="2" name="Höger klammerparentes 1">
          <a:extLst xmlns:a="http://schemas.openxmlformats.org/drawingml/2006/main">
            <a:ext uri="{FF2B5EF4-FFF2-40B4-BE49-F238E27FC236}">
              <a16:creationId xmlns:a16="http://schemas.microsoft.com/office/drawing/2014/main" id="{60E3ED82-B015-4947-BF1B-983D5A88542F}"/>
            </a:ext>
          </a:extLst>
        </cdr:cNvPr>
        <cdr:cNvSpPr/>
      </cdr:nvSpPr>
      <cdr:spPr>
        <a:xfrm xmlns:a="http://schemas.openxmlformats.org/drawingml/2006/main">
          <a:off x="4295799" y="1704975"/>
          <a:ext cx="209525" cy="1419240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v-SE"/>
        </a:p>
      </cdr:txBody>
    </cdr:sp>
  </cdr:relSizeAnchor>
  <cdr:relSizeAnchor xmlns:cdr="http://schemas.openxmlformats.org/drawingml/2006/chartDrawing">
    <cdr:from>
      <cdr:x>0.8351</cdr:x>
      <cdr:y>0.58072</cdr:y>
    </cdr:from>
    <cdr:to>
      <cdr:x>0.97517</cdr:x>
      <cdr:y>0.7209</cdr:y>
    </cdr:to>
    <cdr:sp macro="" textlink="">
      <cdr:nvSpPr>
        <cdr:cNvPr id="3" name="textruta 2">
          <a:extLst xmlns:a="http://schemas.openxmlformats.org/drawingml/2006/main">
            <a:ext uri="{FF2B5EF4-FFF2-40B4-BE49-F238E27FC236}">
              <a16:creationId xmlns:a16="http://schemas.microsoft.com/office/drawing/2014/main" id="{4D6AAA4D-A7F3-4C60-B67C-9EF04902CC64}"/>
            </a:ext>
          </a:extLst>
        </cdr:cNvPr>
        <cdr:cNvSpPr txBox="1"/>
      </cdr:nvSpPr>
      <cdr:spPr>
        <a:xfrm xmlns:a="http://schemas.openxmlformats.org/drawingml/2006/main">
          <a:off x="4486257" y="2209785"/>
          <a:ext cx="752470" cy="5334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Diesel-skatt</a:t>
          </a:r>
        </a:p>
      </cdr:txBody>
    </cdr:sp>
  </cdr:relSizeAnchor>
  <cdr:relSizeAnchor xmlns:cdr="http://schemas.openxmlformats.org/drawingml/2006/chartDrawing">
    <cdr:from>
      <cdr:x>0.41135</cdr:x>
      <cdr:y>0.03004</cdr:y>
    </cdr:from>
    <cdr:to>
      <cdr:x>0.63838</cdr:x>
      <cdr:y>0.28786</cdr:y>
    </cdr:to>
    <cdr:sp macro="" textlink="">
      <cdr:nvSpPr>
        <cdr:cNvPr id="4" name="textruta 3">
          <a:extLst xmlns:a="http://schemas.openxmlformats.org/drawingml/2006/main">
            <a:ext uri="{FF2B5EF4-FFF2-40B4-BE49-F238E27FC236}">
              <a16:creationId xmlns:a16="http://schemas.microsoft.com/office/drawing/2014/main" id="{2735043F-7340-4776-A42D-8296E243C9F2}"/>
            </a:ext>
          </a:extLst>
        </cdr:cNvPr>
        <cdr:cNvSpPr txBox="1"/>
      </cdr:nvSpPr>
      <cdr:spPr>
        <a:xfrm xmlns:a="http://schemas.openxmlformats.org/drawingml/2006/main">
          <a:off x="3001272" y="114309"/>
          <a:ext cx="1656454" cy="981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Hög straffavgift</a:t>
          </a:r>
          <a:r>
            <a:rPr lang="sv-SE" sz="1100" baseline="0"/>
            <a:t> om man inte blandar in i enlighet med reduktionsplikten</a:t>
          </a:r>
        </a:p>
      </cdr:txBody>
    </cdr:sp>
  </cdr:relSizeAnchor>
  <cdr:relSizeAnchor xmlns:cdr="http://schemas.openxmlformats.org/drawingml/2006/chartDrawing">
    <cdr:from>
      <cdr:x>0.3123</cdr:x>
      <cdr:y>0.22028</cdr:y>
    </cdr:from>
    <cdr:to>
      <cdr:x>0.42376</cdr:x>
      <cdr:y>0.28536</cdr:y>
    </cdr:to>
    <cdr:cxnSp macro="">
      <cdr:nvCxnSpPr>
        <cdr:cNvPr id="6" name="Rak pilkoppling 5">
          <a:extLst xmlns:a="http://schemas.openxmlformats.org/drawingml/2006/main">
            <a:ext uri="{FF2B5EF4-FFF2-40B4-BE49-F238E27FC236}">
              <a16:creationId xmlns:a16="http://schemas.microsoft.com/office/drawing/2014/main" id="{BC633121-9AF7-48A7-8D0A-DBCA77D166AA}"/>
            </a:ext>
          </a:extLst>
        </cdr:cNvPr>
        <cdr:cNvCxnSpPr/>
      </cdr:nvCxnSpPr>
      <cdr:spPr>
        <a:xfrm xmlns:a="http://schemas.openxmlformats.org/drawingml/2006/main" flipH="1">
          <a:off x="1838324" y="838218"/>
          <a:ext cx="656118" cy="24763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0.43085</cdr:x>
      <cdr:y>0.01753</cdr:y>
    </cdr:from>
    <cdr:to>
      <cdr:x>0.76596</cdr:x>
      <cdr:y>0.14769</cdr:y>
    </cdr:to>
    <cdr:sp macro="" textlink="">
      <cdr:nvSpPr>
        <cdr:cNvPr id="4" name="textruta 3">
          <a:extLst xmlns:a="http://schemas.openxmlformats.org/drawingml/2006/main">
            <a:ext uri="{FF2B5EF4-FFF2-40B4-BE49-F238E27FC236}">
              <a16:creationId xmlns:a16="http://schemas.microsoft.com/office/drawing/2014/main" id="{2735043F-7340-4776-A42D-8296E243C9F2}"/>
            </a:ext>
          </a:extLst>
        </cdr:cNvPr>
        <cdr:cNvSpPr txBox="1"/>
      </cdr:nvSpPr>
      <cdr:spPr>
        <a:xfrm xmlns:a="http://schemas.openxmlformats.org/drawingml/2006/main">
          <a:off x="2314559" y="66708"/>
          <a:ext cx="1800244" cy="4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Hög</a:t>
          </a:r>
          <a:r>
            <a:rPr lang="sv-SE" sz="1100" baseline="0"/>
            <a:t> straffavgift för att uppfylla förnybartdirektivet</a:t>
          </a:r>
        </a:p>
      </cdr:txBody>
    </cdr:sp>
  </cdr:relSizeAnchor>
  <cdr:relSizeAnchor xmlns:cdr="http://schemas.openxmlformats.org/drawingml/2006/chartDrawing">
    <cdr:from>
      <cdr:x>0.31737</cdr:x>
      <cdr:y>0.0726</cdr:y>
    </cdr:from>
    <cdr:to>
      <cdr:x>0.44325</cdr:x>
      <cdr:y>0.1552</cdr:y>
    </cdr:to>
    <cdr:cxnSp macro="">
      <cdr:nvCxnSpPr>
        <cdr:cNvPr id="6" name="Rak pilkoppling 5">
          <a:extLst xmlns:a="http://schemas.openxmlformats.org/drawingml/2006/main">
            <a:ext uri="{FF2B5EF4-FFF2-40B4-BE49-F238E27FC236}">
              <a16:creationId xmlns:a16="http://schemas.microsoft.com/office/drawing/2014/main" id="{BC633121-9AF7-48A7-8D0A-DBCA77D166AA}"/>
            </a:ext>
          </a:extLst>
        </cdr:cNvPr>
        <cdr:cNvCxnSpPr/>
      </cdr:nvCxnSpPr>
      <cdr:spPr>
        <a:xfrm xmlns:a="http://schemas.openxmlformats.org/drawingml/2006/main" flipH="1">
          <a:off x="1704966" y="276248"/>
          <a:ext cx="676240" cy="31431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0.63002</cdr:x>
      <cdr:y>0.15853</cdr:y>
    </cdr:from>
    <cdr:to>
      <cdr:x>0.96513</cdr:x>
      <cdr:y>0.31789</cdr:y>
    </cdr:to>
    <cdr:sp macro="" textlink="">
      <cdr:nvSpPr>
        <cdr:cNvPr id="7" name="textruta 1">
          <a:extLst xmlns:a="http://schemas.openxmlformats.org/drawingml/2006/main">
            <a:ext uri="{FF2B5EF4-FFF2-40B4-BE49-F238E27FC236}">
              <a16:creationId xmlns:a16="http://schemas.microsoft.com/office/drawing/2014/main" id="{F62583C6-0DE9-43CC-986A-BCDC771A5EF4}"/>
            </a:ext>
          </a:extLst>
        </cdr:cNvPr>
        <cdr:cNvSpPr txBox="1"/>
      </cdr:nvSpPr>
      <cdr:spPr>
        <a:xfrm xmlns:a="http://schemas.openxmlformats.org/drawingml/2006/main">
          <a:off x="3384522" y="603258"/>
          <a:ext cx="1800244" cy="6064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100"/>
            <a:t>Lägre utsläppsavgift</a:t>
          </a:r>
          <a:r>
            <a:rPr lang="sv-SE" sz="1100" baseline="0"/>
            <a:t> för att ge incitament till större inblandning</a:t>
          </a:r>
        </a:p>
      </cdr:txBody>
    </cdr:sp>
  </cdr:relSizeAnchor>
  <cdr:relSizeAnchor xmlns:cdr="http://schemas.openxmlformats.org/drawingml/2006/chartDrawing">
    <cdr:from>
      <cdr:x>0.54965</cdr:x>
      <cdr:y>0.26033</cdr:y>
    </cdr:from>
    <cdr:to>
      <cdr:x>0.64007</cdr:x>
      <cdr:y>0.33541</cdr:y>
    </cdr:to>
    <cdr:cxnSp macro="">
      <cdr:nvCxnSpPr>
        <cdr:cNvPr id="8" name="Rak pilkoppling 7">
          <a:extLst xmlns:a="http://schemas.openxmlformats.org/drawingml/2006/main">
            <a:ext uri="{FF2B5EF4-FFF2-40B4-BE49-F238E27FC236}">
              <a16:creationId xmlns:a16="http://schemas.microsoft.com/office/drawing/2014/main" id="{04D70B94-8846-409C-BFF0-EF7417E4A18D}"/>
            </a:ext>
          </a:extLst>
        </cdr:cNvPr>
        <cdr:cNvCxnSpPr/>
      </cdr:nvCxnSpPr>
      <cdr:spPr>
        <a:xfrm xmlns:a="http://schemas.openxmlformats.org/drawingml/2006/main" flipH="1">
          <a:off x="2952758" y="990600"/>
          <a:ext cx="485767" cy="28573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0.79965</cdr:x>
      <cdr:y>0.49562</cdr:y>
    </cdr:from>
    <cdr:to>
      <cdr:x>0.84397</cdr:x>
      <cdr:y>0.82186</cdr:y>
    </cdr:to>
    <cdr:sp macro="" textlink="">
      <cdr:nvSpPr>
        <cdr:cNvPr id="9" name="Höger klammerparentes 8">
          <a:extLst xmlns:a="http://schemas.openxmlformats.org/drawingml/2006/main">
            <a:ext uri="{FF2B5EF4-FFF2-40B4-BE49-F238E27FC236}">
              <a16:creationId xmlns:a16="http://schemas.microsoft.com/office/drawing/2014/main" id="{B9C81D74-3A2D-4967-A80A-4C3BAE03E2A8}"/>
            </a:ext>
          </a:extLst>
        </cdr:cNvPr>
        <cdr:cNvSpPr/>
      </cdr:nvSpPr>
      <cdr:spPr>
        <a:xfrm xmlns:a="http://schemas.openxmlformats.org/drawingml/2006/main">
          <a:off x="4295800" y="1885950"/>
          <a:ext cx="238100" cy="1241424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sv-SE"/>
        </a:p>
      </cdr:txBody>
    </cdr:sp>
  </cdr:relSizeAnchor>
  <cdr:relSizeAnchor xmlns:cdr="http://schemas.openxmlformats.org/drawingml/2006/chartDrawing">
    <cdr:from>
      <cdr:x>0.83569</cdr:x>
      <cdr:y>0.60158</cdr:y>
    </cdr:from>
    <cdr:to>
      <cdr:x>0.97576</cdr:x>
      <cdr:y>0.74177</cdr:y>
    </cdr:to>
    <cdr:sp macro="" textlink="">
      <cdr:nvSpPr>
        <cdr:cNvPr id="10" name="textruta 2">
          <a:extLst xmlns:a="http://schemas.openxmlformats.org/drawingml/2006/main">
            <a:ext uri="{FF2B5EF4-FFF2-40B4-BE49-F238E27FC236}">
              <a16:creationId xmlns:a16="http://schemas.microsoft.com/office/drawing/2014/main" id="{BAB3A270-6D46-4A43-8C9E-A8E01565882C}"/>
            </a:ext>
          </a:extLst>
        </cdr:cNvPr>
        <cdr:cNvSpPr txBox="1"/>
      </cdr:nvSpPr>
      <cdr:spPr>
        <a:xfrm xmlns:a="http://schemas.openxmlformats.org/drawingml/2006/main">
          <a:off x="4489427" y="2289141"/>
          <a:ext cx="752470" cy="5334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100"/>
            <a:t>Diesel-skatt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51DC4-2FA1-451E-A61D-A17078BEF111}">
  <dimension ref="A1:J93"/>
  <sheetViews>
    <sheetView tabSelected="1" zoomScaleNormal="100" workbookViewId="0">
      <selection activeCell="I59" sqref="I59"/>
    </sheetView>
  </sheetViews>
  <sheetFormatPr defaultRowHeight="15" x14ac:dyDescent="0.25"/>
  <cols>
    <col min="1" max="1" width="27.85546875" bestFit="1" customWidth="1"/>
    <col min="2" max="2" width="14.140625" bestFit="1" customWidth="1"/>
    <col min="3" max="3" width="14.42578125" customWidth="1"/>
    <col min="4" max="4" width="13.42578125" bestFit="1" customWidth="1"/>
    <col min="5" max="5" width="14.42578125" customWidth="1"/>
    <col min="6" max="6" width="14.42578125" bestFit="1" customWidth="1"/>
    <col min="7" max="8" width="14.42578125" customWidth="1"/>
    <col min="9" max="9" width="16.5703125" customWidth="1"/>
  </cols>
  <sheetData>
    <row r="1" spans="1:10" x14ac:dyDescent="0.25">
      <c r="A1" t="s">
        <v>0</v>
      </c>
      <c r="B1" s="1">
        <v>0.25</v>
      </c>
    </row>
    <row r="2" spans="1:10" x14ac:dyDescent="0.25">
      <c r="B2" s="1"/>
    </row>
    <row r="3" spans="1:10" x14ac:dyDescent="0.25">
      <c r="B3" s="2" t="s">
        <v>1</v>
      </c>
      <c r="C3" s="2" t="s">
        <v>2</v>
      </c>
      <c r="D3" s="2" t="s">
        <v>1</v>
      </c>
      <c r="E3" s="2" t="s">
        <v>2</v>
      </c>
      <c r="F3" s="2" t="s">
        <v>1</v>
      </c>
      <c r="G3" s="2" t="s">
        <v>2</v>
      </c>
      <c r="H3" s="2"/>
    </row>
    <row r="4" spans="1:10" x14ac:dyDescent="0.25">
      <c r="B4" s="3" t="s">
        <v>3</v>
      </c>
      <c r="C4" s="3" t="s">
        <v>3</v>
      </c>
      <c r="D4" s="3" t="s">
        <v>4</v>
      </c>
      <c r="E4" s="3" t="s">
        <v>4</v>
      </c>
      <c r="F4" s="3" t="s">
        <v>5</v>
      </c>
      <c r="G4" s="3" t="s">
        <v>5</v>
      </c>
      <c r="H4" s="3" t="s">
        <v>6</v>
      </c>
      <c r="J4" s="3"/>
    </row>
    <row r="5" spans="1:10" x14ac:dyDescent="0.25">
      <c r="A5" t="s">
        <v>7</v>
      </c>
      <c r="B5">
        <v>2.54</v>
      </c>
      <c r="D5">
        <v>2.36</v>
      </c>
      <c r="I5" t="s">
        <v>8</v>
      </c>
    </row>
    <row r="6" spans="1:10" x14ac:dyDescent="0.25">
      <c r="A6" t="s">
        <v>9</v>
      </c>
      <c r="B6" s="4">
        <f>35.3*95.1/1000</f>
        <v>3.35703</v>
      </c>
      <c r="D6" s="4">
        <f>32.2*93.3/1000</f>
        <v>3.0042600000000004</v>
      </c>
      <c r="I6" t="s">
        <v>10</v>
      </c>
    </row>
    <row r="8" spans="1:10" x14ac:dyDescent="0.25">
      <c r="A8" t="s">
        <v>11</v>
      </c>
      <c r="B8" s="4">
        <f>10.1538*0.33</f>
        <v>3.3507540000000002</v>
      </c>
      <c r="D8" s="4">
        <f>10.1538*0.359</f>
        <v>3.6452141999999998</v>
      </c>
    </row>
    <row r="9" spans="1:10" x14ac:dyDescent="0.25">
      <c r="B9" s="4"/>
      <c r="D9" s="4"/>
    </row>
    <row r="10" spans="1:10" x14ac:dyDescent="0.25">
      <c r="A10" s="2" t="s">
        <v>12</v>
      </c>
    </row>
    <row r="11" spans="1:10" x14ac:dyDescent="0.25">
      <c r="A11" t="s">
        <v>13</v>
      </c>
      <c r="B11" s="4">
        <f>B26/(1+$B1)-B17</f>
        <v>15.697999999999999</v>
      </c>
      <c r="C11" s="4">
        <f>B11-(B19-C19)*B44*100</f>
        <v>13.647999999999998</v>
      </c>
      <c r="D11" s="4">
        <f>D26/(1+$B1)-D17</f>
        <v>9.7739999999999991</v>
      </c>
      <c r="E11" s="4">
        <f>D11-(D19-E19)*D44*100</f>
        <v>9.2539999999999996</v>
      </c>
    </row>
    <row r="12" spans="1:10" x14ac:dyDescent="0.25">
      <c r="A12" t="s">
        <v>14</v>
      </c>
      <c r="B12" s="4">
        <f>B19*100*B44</f>
        <v>3.0500000000000003</v>
      </c>
      <c r="C12" s="4">
        <f>C19*100*B44</f>
        <v>1</v>
      </c>
      <c r="D12" s="4">
        <f>D19*100*D44</f>
        <v>0.78</v>
      </c>
      <c r="E12" s="4">
        <f>E19*100*D44</f>
        <v>0.26</v>
      </c>
      <c r="F12" s="4"/>
    </row>
    <row r="13" spans="1:10" x14ac:dyDescent="0.25">
      <c r="A13" t="s">
        <v>15</v>
      </c>
      <c r="B13" s="4">
        <f>B11-B12</f>
        <v>12.647999999999998</v>
      </c>
      <c r="C13" s="4">
        <f>C11-C12</f>
        <v>12.647999999999998</v>
      </c>
      <c r="D13" s="4">
        <f t="shared" ref="D13" si="0">D11-D12</f>
        <v>8.9939999999999998</v>
      </c>
      <c r="E13" s="4">
        <f>E11-E12</f>
        <v>8.9939999999999998</v>
      </c>
      <c r="F13" s="4"/>
    </row>
    <row r="15" spans="1:10" x14ac:dyDescent="0.25">
      <c r="A15" t="s">
        <v>16</v>
      </c>
      <c r="B15">
        <f>2.11</f>
        <v>2.11</v>
      </c>
      <c r="D15">
        <f>3.78</f>
        <v>3.78</v>
      </c>
      <c r="I15" t="s">
        <v>17</v>
      </c>
    </row>
    <row r="16" spans="1:10" x14ac:dyDescent="0.25">
      <c r="A16" t="s">
        <v>18</v>
      </c>
      <c r="B16" s="4">
        <v>2.29</v>
      </c>
      <c r="D16" s="4">
        <v>2.64</v>
      </c>
      <c r="I16" t="s">
        <v>19</v>
      </c>
    </row>
    <row r="17" spans="1:9" x14ac:dyDescent="0.25">
      <c r="A17" t="s">
        <v>20</v>
      </c>
      <c r="B17" s="4">
        <f>B15+B16</f>
        <v>4.4000000000000004</v>
      </c>
      <c r="C17" s="4">
        <f>B8</f>
        <v>3.3507540000000002</v>
      </c>
      <c r="D17" s="4">
        <f>D15+D16</f>
        <v>6.42</v>
      </c>
      <c r="E17" s="4">
        <f>D8</f>
        <v>3.6452141999999998</v>
      </c>
    </row>
    <row r="18" spans="1:9" x14ac:dyDescent="0.25">
      <c r="B18" s="4"/>
      <c r="C18" s="4"/>
      <c r="D18" s="4"/>
      <c r="E18" s="4"/>
    </row>
    <row r="19" spans="1:9" x14ac:dyDescent="0.25">
      <c r="A19" t="s">
        <v>21</v>
      </c>
      <c r="B19" s="5">
        <v>0.30499999999999999</v>
      </c>
      <c r="C19" s="1">
        <v>0.1</v>
      </c>
      <c r="D19" s="6">
        <v>7.8E-2</v>
      </c>
      <c r="E19" s="6">
        <v>2.5999999999999999E-2</v>
      </c>
      <c r="I19" t="s">
        <v>22</v>
      </c>
    </row>
    <row r="20" spans="1:9" x14ac:dyDescent="0.25">
      <c r="A20" t="s">
        <v>23</v>
      </c>
      <c r="B20" s="7">
        <v>0</v>
      </c>
      <c r="C20">
        <v>0.95</v>
      </c>
      <c r="D20" s="7">
        <v>0</v>
      </c>
      <c r="E20">
        <v>0.95</v>
      </c>
      <c r="I20" t="s">
        <v>24</v>
      </c>
    </row>
    <row r="21" spans="1:9" x14ac:dyDescent="0.25">
      <c r="A21" t="s">
        <v>25</v>
      </c>
      <c r="B21" s="7">
        <v>0</v>
      </c>
      <c r="C21" s="4">
        <f>(1-C19)*C20*B6</f>
        <v>2.8702606500000001</v>
      </c>
      <c r="D21" s="7">
        <v>0</v>
      </c>
      <c r="E21" s="4">
        <f>(1-E19)*E20*D6</f>
        <v>2.7798417780000002</v>
      </c>
      <c r="I21" t="s">
        <v>26</v>
      </c>
    </row>
    <row r="22" spans="1:9" x14ac:dyDescent="0.25">
      <c r="B22" s="4"/>
      <c r="C22" s="4"/>
      <c r="D22" s="4"/>
      <c r="E22" s="4"/>
    </row>
    <row r="23" spans="1:9" x14ac:dyDescent="0.25">
      <c r="A23" t="s">
        <v>27</v>
      </c>
      <c r="B23">
        <v>4</v>
      </c>
      <c r="C23">
        <v>4</v>
      </c>
      <c r="D23">
        <v>5</v>
      </c>
      <c r="E23">
        <v>5</v>
      </c>
    </row>
    <row r="25" spans="1:9" x14ac:dyDescent="0.25">
      <c r="A25" t="s">
        <v>0</v>
      </c>
      <c r="B25" s="4">
        <f>0.25*(B17+B21+B11)</f>
        <v>5.0244999999999997</v>
      </c>
      <c r="C25" s="4">
        <f>0.25*(C17+C21+C11)</f>
        <v>4.9672536624999992</v>
      </c>
      <c r="D25" s="4">
        <f>0.25*(D17+D21+D11)</f>
        <v>4.0484999999999998</v>
      </c>
      <c r="E25" s="4">
        <f>0.25*(E17+E21+E11)</f>
        <v>3.9197639944999998</v>
      </c>
      <c r="F25" s="4"/>
    </row>
    <row r="26" spans="1:9" x14ac:dyDescent="0.25">
      <c r="A26" t="s">
        <v>28</v>
      </c>
      <c r="B26" s="4">
        <f>23.81+1.05*1.25</f>
        <v>25.122499999999999</v>
      </c>
      <c r="C26" s="4">
        <f>(C17+C21+C11)*(1+B1)</f>
        <v>24.836268312499996</v>
      </c>
      <c r="D26" s="4">
        <f>18.93+1.05*1.25</f>
        <v>20.2425</v>
      </c>
      <c r="E26" s="4">
        <f>(E21+E17+E11)*(1+B1)</f>
        <v>19.598819972499999</v>
      </c>
      <c r="I26" t="s">
        <v>29</v>
      </c>
    </row>
    <row r="27" spans="1:9" x14ac:dyDescent="0.25">
      <c r="B27" s="4"/>
      <c r="C27" s="4"/>
      <c r="D27" s="4"/>
      <c r="E27" s="4"/>
    </row>
    <row r="28" spans="1:9" x14ac:dyDescent="0.25">
      <c r="A28" t="s">
        <v>30</v>
      </c>
      <c r="B28" s="4"/>
      <c r="C28">
        <v>-0.32500000000000001</v>
      </c>
      <c r="D28" s="4"/>
      <c r="E28">
        <v>-0.6</v>
      </c>
      <c r="I28" t="s">
        <v>31</v>
      </c>
    </row>
    <row r="30" spans="1:9" x14ac:dyDescent="0.25">
      <c r="A30" t="s">
        <v>32</v>
      </c>
      <c r="B30" s="8">
        <v>5206000000</v>
      </c>
      <c r="C30" s="8">
        <f>(C26/B26)^C28*B30</f>
        <v>5225423934.0531912</v>
      </c>
      <c r="D30" s="8">
        <v>2638000000</v>
      </c>
      <c r="E30" s="8">
        <f>(E26/D26)^E28*D30</f>
        <v>2689647251.3244638</v>
      </c>
      <c r="I30" t="s">
        <v>33</v>
      </c>
    </row>
    <row r="31" spans="1:9" x14ac:dyDescent="0.25">
      <c r="A31" t="s">
        <v>34</v>
      </c>
      <c r="B31" s="8">
        <f>B30*B5*(1-B19)</f>
        <v>9190151800</v>
      </c>
      <c r="C31" s="8">
        <f>C30*B5*(1-C19)</f>
        <v>11945319113.245596</v>
      </c>
      <c r="D31" s="8">
        <f>D30*D5*(1-D19)</f>
        <v>5740076960</v>
      </c>
      <c r="E31" s="8">
        <f>E30*D5*(1-E19)</f>
        <v>6182530757.7844648</v>
      </c>
      <c r="F31" s="8">
        <f>B31+D31</f>
        <v>14930228760</v>
      </c>
      <c r="G31" s="8">
        <f>C31+E31</f>
        <v>18127849871.03006</v>
      </c>
      <c r="H31" s="8">
        <f>G31-F31</f>
        <v>3197621111.0300598</v>
      </c>
    </row>
    <row r="32" spans="1:9" x14ac:dyDescent="0.25">
      <c r="B32" s="8"/>
      <c r="D32" s="8"/>
      <c r="F32" s="8"/>
    </row>
    <row r="33" spans="1:9" x14ac:dyDescent="0.25">
      <c r="A33" t="s">
        <v>35</v>
      </c>
      <c r="B33" s="8">
        <f>B44*100*B19*B30</f>
        <v>15878300000</v>
      </c>
      <c r="C33" s="8">
        <f>B44*100*C19*C30</f>
        <v>5225423934.0531912</v>
      </c>
      <c r="D33" s="8">
        <f>D44*100*D19*D30</f>
        <v>2057640000</v>
      </c>
      <c r="E33" s="8">
        <f>D44*100*E19*E30</f>
        <v>699308285.34436059</v>
      </c>
      <c r="F33" s="8">
        <f t="shared" ref="F33" si="1">B33+D33</f>
        <v>17935940000</v>
      </c>
      <c r="G33" s="8">
        <f>C33+E33</f>
        <v>5924732219.3975515</v>
      </c>
      <c r="H33" s="8">
        <f>G33-F33</f>
        <v>-12011207780.602448</v>
      </c>
    </row>
    <row r="34" spans="1:9" x14ac:dyDescent="0.25">
      <c r="B34" s="8"/>
      <c r="F34" s="8"/>
    </row>
    <row r="35" spans="1:9" x14ac:dyDescent="0.25">
      <c r="A35" t="s">
        <v>36</v>
      </c>
      <c r="B35" s="8">
        <f>B17*B30</f>
        <v>22906400000</v>
      </c>
      <c r="C35" s="8">
        <f>C17*C30</f>
        <v>17509110148.724468</v>
      </c>
      <c r="D35" s="8">
        <f>D17*D30</f>
        <v>16935960000</v>
      </c>
      <c r="E35" s="8">
        <f>E17*E30</f>
        <v>9804340353.5189037</v>
      </c>
      <c r="F35" s="8">
        <f t="shared" ref="F35" si="2">B35+D35</f>
        <v>39842360000</v>
      </c>
      <c r="G35" s="8">
        <f>C35+E35</f>
        <v>27313450502.24337</v>
      </c>
      <c r="H35" s="8"/>
      <c r="I35" t="s">
        <v>37</v>
      </c>
    </row>
    <row r="36" spans="1:9" x14ac:dyDescent="0.25">
      <c r="A36" t="s">
        <v>38</v>
      </c>
      <c r="B36">
        <v>0</v>
      </c>
      <c r="C36" s="8">
        <f>C21*C30</f>
        <v>14998328697.48107</v>
      </c>
      <c r="D36">
        <v>0</v>
      </c>
      <c r="E36" s="8">
        <f>E21*E30</f>
        <v>7476793797.3146114</v>
      </c>
      <c r="F36">
        <v>0</v>
      </c>
      <c r="G36" s="8">
        <f>C36+E36</f>
        <v>22475122494.795681</v>
      </c>
      <c r="H36" s="8"/>
    </row>
    <row r="37" spans="1:9" x14ac:dyDescent="0.25">
      <c r="A37" t="s">
        <v>39</v>
      </c>
      <c r="B37" s="8">
        <f t="shared" ref="B37:F37" si="3">B35+B36</f>
        <v>22906400000</v>
      </c>
      <c r="C37" s="8">
        <f>C35+C36</f>
        <v>32507438846.205536</v>
      </c>
      <c r="D37" s="8">
        <f t="shared" si="3"/>
        <v>16935960000</v>
      </c>
      <c r="E37" s="8">
        <f>E35+E36</f>
        <v>17281134150.833515</v>
      </c>
      <c r="F37" s="8">
        <f t="shared" si="3"/>
        <v>39842360000</v>
      </c>
      <c r="G37" s="8">
        <f>C37+E37</f>
        <v>49788572997.039047</v>
      </c>
      <c r="H37" s="8">
        <f>G37-F37</f>
        <v>9946212997.0390472</v>
      </c>
    </row>
    <row r="39" spans="1:9" x14ac:dyDescent="0.25">
      <c r="A39" t="s">
        <v>40</v>
      </c>
      <c r="F39">
        <v>1.1000000000000001</v>
      </c>
    </row>
    <row r="40" spans="1:9" x14ac:dyDescent="0.25">
      <c r="A40" t="s">
        <v>41</v>
      </c>
      <c r="F40" s="8">
        <f>H31</f>
        <v>3197621111.0300598</v>
      </c>
      <c r="H40" s="8"/>
    </row>
    <row r="41" spans="1:9" x14ac:dyDescent="0.25">
      <c r="A41" t="s">
        <v>42</v>
      </c>
      <c r="F41" s="8">
        <f>-F40*F39</f>
        <v>-3517383222.1330662</v>
      </c>
      <c r="H41" s="8"/>
    </row>
    <row r="43" spans="1:9" x14ac:dyDescent="0.25">
      <c r="A43" t="s">
        <v>43</v>
      </c>
      <c r="B43" s="4">
        <f>0.01*B6*B23</f>
        <v>0.13428119999999999</v>
      </c>
      <c r="D43" s="4">
        <f>0.01*D6*D23</f>
        <v>0.15021300000000004</v>
      </c>
    </row>
    <row r="44" spans="1:9" x14ac:dyDescent="0.25">
      <c r="A44" t="s">
        <v>44</v>
      </c>
      <c r="B44" s="4">
        <v>0.1</v>
      </c>
      <c r="D44" s="4">
        <v>0.1</v>
      </c>
      <c r="I44" t="s">
        <v>45</v>
      </c>
    </row>
    <row r="45" spans="1:9" x14ac:dyDescent="0.25">
      <c r="A45" t="s">
        <v>46</v>
      </c>
      <c r="B45" s="9">
        <v>0.9</v>
      </c>
      <c r="D45" s="9">
        <v>0.74</v>
      </c>
    </row>
    <row r="46" spans="1:9" x14ac:dyDescent="0.25">
      <c r="A46" t="s">
        <v>47</v>
      </c>
      <c r="B46" s="4">
        <f>B6*B23*B45</f>
        <v>12.085307999999999</v>
      </c>
      <c r="D46" s="4">
        <f>D6*D23*D45</f>
        <v>11.115762000000002</v>
      </c>
    </row>
    <row r="48" spans="1:9" x14ac:dyDescent="0.25">
      <c r="A48" s="2" t="s">
        <v>48</v>
      </c>
    </row>
    <row r="49" spans="1:9" x14ac:dyDescent="0.25">
      <c r="A49" t="s">
        <v>49</v>
      </c>
      <c r="F49" s="8">
        <f>H37+F41</f>
        <v>6428829774.9059811</v>
      </c>
    </row>
    <row r="50" spans="1:9" x14ac:dyDescent="0.25">
      <c r="A50" t="s">
        <v>50</v>
      </c>
      <c r="B50" s="8">
        <f>C31-B31</f>
        <v>2755167313.2455959</v>
      </c>
      <c r="D50" s="8">
        <f>E31-D31</f>
        <v>442453797.78446484</v>
      </c>
      <c r="F50" s="8">
        <f>B50+D50-F40</f>
        <v>0</v>
      </c>
    </row>
    <row r="51" spans="1:9" x14ac:dyDescent="0.25">
      <c r="A51" t="s">
        <v>51</v>
      </c>
      <c r="B51" s="4">
        <f>C26-B26</f>
        <v>-0.28623168750000261</v>
      </c>
      <c r="D51" s="4">
        <f>E26-D26</f>
        <v>-0.64368002750000031</v>
      </c>
    </row>
    <row r="52" spans="1:9" x14ac:dyDescent="0.25">
      <c r="A52" t="s">
        <v>52</v>
      </c>
      <c r="B52" s="8">
        <f>B51*C30</f>
        <v>-1495681910.5469472</v>
      </c>
      <c r="D52" s="8">
        <f>D51*E30</f>
        <v>-1731272216.6978312</v>
      </c>
      <c r="F52" s="8">
        <f>B52+D52</f>
        <v>-3226954127.2447786</v>
      </c>
    </row>
    <row r="54" spans="1:9" x14ac:dyDescent="0.25">
      <c r="A54" t="s">
        <v>53</v>
      </c>
      <c r="B54" s="4"/>
      <c r="C54" s="8"/>
      <c r="D54" s="4"/>
      <c r="E54" s="8"/>
      <c r="F54" s="4">
        <f>H37/(B50+D50)</f>
        <v>3.11050391890709</v>
      </c>
      <c r="G54" s="8"/>
      <c r="H54" s="8"/>
      <c r="I54" t="s">
        <v>54</v>
      </c>
    </row>
    <row r="64" spans="1:9" x14ac:dyDescent="0.25">
      <c r="A64" t="s">
        <v>55</v>
      </c>
    </row>
    <row r="66" spans="1:2" x14ac:dyDescent="0.25">
      <c r="A66" t="s">
        <v>56</v>
      </c>
      <c r="B66" t="s">
        <v>57</v>
      </c>
    </row>
    <row r="67" spans="1:2" x14ac:dyDescent="0.25">
      <c r="A67" s="1">
        <v>0</v>
      </c>
      <c r="B67" s="4">
        <f>(C19*B23+(1-C19)*C20)*B6+C17</f>
        <v>7.5638266500000002</v>
      </c>
    </row>
    <row r="68" spans="1:2" x14ac:dyDescent="0.25">
      <c r="A68" s="10">
        <f>C19</f>
        <v>0.1</v>
      </c>
      <c r="B68" s="4">
        <f>C21+C17</f>
        <v>6.2210146500000008</v>
      </c>
    </row>
    <row r="69" spans="1:2" x14ac:dyDescent="0.25">
      <c r="A69" s="1">
        <v>1</v>
      </c>
      <c r="B69" s="4">
        <f>C17</f>
        <v>3.3507540000000002</v>
      </c>
    </row>
    <row r="70" spans="1:2" x14ac:dyDescent="0.25">
      <c r="A70" s="1"/>
      <c r="B70" s="4"/>
    </row>
    <row r="71" spans="1:2" x14ac:dyDescent="0.25">
      <c r="A71" t="s">
        <v>56</v>
      </c>
      <c r="B71" t="s">
        <v>58</v>
      </c>
    </row>
    <row r="72" spans="1:2" x14ac:dyDescent="0.25">
      <c r="A72" s="1">
        <v>0</v>
      </c>
      <c r="B72" s="4">
        <f>(C19*B23+(1-C19)*C20)*B6+C17</f>
        <v>7.5638266500000002</v>
      </c>
    </row>
    <row r="73" spans="1:2" x14ac:dyDescent="0.25">
      <c r="A73" s="10">
        <f>C19</f>
        <v>0.1</v>
      </c>
      <c r="B73" s="4">
        <f>C21+C17+A73*100*B44</f>
        <v>7.2210146500000008</v>
      </c>
    </row>
    <row r="74" spans="1:2" x14ac:dyDescent="0.25">
      <c r="A74" s="1">
        <v>1</v>
      </c>
      <c r="B74" s="4">
        <f>C17+100*B44</f>
        <v>13.350754</v>
      </c>
    </row>
    <row r="76" spans="1:2" x14ac:dyDescent="0.25">
      <c r="A76" s="10">
        <f>A68</f>
        <v>0.1</v>
      </c>
      <c r="B76" s="4">
        <f>B68</f>
        <v>6.2210146500000008</v>
      </c>
    </row>
    <row r="77" spans="1:2" x14ac:dyDescent="0.25">
      <c r="A77" s="10">
        <f>A68</f>
        <v>0.1</v>
      </c>
      <c r="B77" s="4">
        <v>0</v>
      </c>
    </row>
    <row r="80" spans="1:2" x14ac:dyDescent="0.25">
      <c r="A80" t="s">
        <v>59</v>
      </c>
    </row>
    <row r="82" spans="1:2" x14ac:dyDescent="0.25">
      <c r="A82" t="s">
        <v>56</v>
      </c>
      <c r="B82" t="s">
        <v>57</v>
      </c>
    </row>
    <row r="83" spans="1:2" x14ac:dyDescent="0.25">
      <c r="A83" s="1">
        <v>0</v>
      </c>
      <c r="B83" s="4">
        <f>B6*B19*B23+B17</f>
        <v>8.4955765999999997</v>
      </c>
    </row>
    <row r="84" spans="1:2" x14ac:dyDescent="0.25">
      <c r="A84" s="10">
        <f>B19</f>
        <v>0.30499999999999999</v>
      </c>
      <c r="B84" s="4">
        <f>B17</f>
        <v>4.4000000000000004</v>
      </c>
    </row>
    <row r="85" spans="1:2" x14ac:dyDescent="0.25">
      <c r="A85" s="1">
        <v>1</v>
      </c>
      <c r="B85" s="4">
        <f>B17</f>
        <v>4.4000000000000004</v>
      </c>
    </row>
    <row r="86" spans="1:2" x14ac:dyDescent="0.25">
      <c r="A86" s="1"/>
      <c r="B86" s="4"/>
    </row>
    <row r="87" spans="1:2" x14ac:dyDescent="0.25">
      <c r="A87" t="s">
        <v>56</v>
      </c>
      <c r="B87" t="s">
        <v>58</v>
      </c>
    </row>
    <row r="88" spans="1:2" x14ac:dyDescent="0.25">
      <c r="A88" s="1">
        <v>0</v>
      </c>
      <c r="B88" s="4">
        <f>B6*B19*B23+B17</f>
        <v>8.4955765999999997</v>
      </c>
    </row>
    <row r="89" spans="1:2" x14ac:dyDescent="0.25">
      <c r="A89" s="10">
        <f>B19</f>
        <v>0.30499999999999999</v>
      </c>
      <c r="B89" s="4">
        <f>B17+A89*100*B44</f>
        <v>7.4500000000000011</v>
      </c>
    </row>
    <row r="90" spans="1:2" x14ac:dyDescent="0.25">
      <c r="A90" s="1">
        <v>1</v>
      </c>
      <c r="B90" s="4">
        <f>B17+100*B44</f>
        <v>14.4</v>
      </c>
    </row>
    <row r="92" spans="1:2" x14ac:dyDescent="0.25">
      <c r="A92" s="10">
        <f>A84</f>
        <v>0.30499999999999999</v>
      </c>
      <c r="B92">
        <v>0</v>
      </c>
    </row>
    <row r="93" spans="1:2" x14ac:dyDescent="0.25">
      <c r="A93" s="10">
        <f>A84</f>
        <v>0.30499999999999999</v>
      </c>
      <c r="B93" s="4">
        <f>B84</f>
        <v>4.4000000000000004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Reformförslag sept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Lundberg</dc:creator>
  <cp:lastModifiedBy>Jacob Lundberg</cp:lastModifiedBy>
  <dcterms:created xsi:type="dcterms:W3CDTF">2022-09-27T12:29:42Z</dcterms:created>
  <dcterms:modified xsi:type="dcterms:W3CDTF">2022-09-27T12:32:48Z</dcterms:modified>
</cp:coreProperties>
</file>