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cob\Google Drive\Timbro\pensioner\skatteandel\"/>
    </mc:Choice>
  </mc:AlternateContent>
  <bookViews>
    <workbookView xWindow="-120" yWindow="-120" windowWidth="29040" windowHeight="15840"/>
  </bookViews>
  <sheets>
    <sheet name="Formel" sheetId="1" r:id="rId1"/>
    <sheet name="Diagram" sheetId="4" r:id="rId2"/>
    <sheet name="Numerisk uträkning" sheetId="3" r:id="rId3"/>
  </sheets>
  <definedNames>
    <definedName name="avkastning">Formel!$B$5</definedName>
    <definedName name="f">Formel!$B$4</definedName>
    <definedName name="g">Formel!$B$6</definedName>
    <definedName name="P">Formel!$B$2</definedName>
    <definedName name="W">Formel!$B$1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" l="1"/>
  <c r="B18" i="3" s="1"/>
  <c r="B2" i="3"/>
  <c r="B1" i="3"/>
  <c r="B6" i="3" s="1"/>
  <c r="B3" i="1"/>
  <c r="B18" i="1" s="1"/>
  <c r="B34" i="1"/>
  <c r="B38" i="1" s="1"/>
  <c r="C9" i="4"/>
  <c r="B23" i="1"/>
  <c r="B20" i="1"/>
  <c r="D54" i="4"/>
  <c r="E55" i="4"/>
  <c r="C53" i="4"/>
  <c r="B53" i="3" l="1"/>
  <c r="B49" i="3"/>
  <c r="B45" i="3"/>
  <c r="B41" i="3"/>
  <c r="B37" i="3"/>
  <c r="B33" i="3"/>
  <c r="B29" i="3"/>
  <c r="B25" i="3"/>
  <c r="B21" i="3"/>
  <c r="B17" i="3"/>
  <c r="B40" i="3"/>
  <c r="B54" i="3"/>
  <c r="B50" i="3"/>
  <c r="B46" i="3"/>
  <c r="B42" i="3"/>
  <c r="B38" i="3"/>
  <c r="B34" i="3"/>
  <c r="B30" i="3"/>
  <c r="B26" i="3"/>
  <c r="B22" i="3"/>
  <c r="B16" i="3"/>
  <c r="C16" i="3" s="1"/>
  <c r="B52" i="3"/>
  <c r="B48" i="3"/>
  <c r="B44" i="3"/>
  <c r="B36" i="3"/>
  <c r="B32" i="3"/>
  <c r="B28" i="3"/>
  <c r="B24" i="3"/>
  <c r="B20" i="3"/>
  <c r="B55" i="3"/>
  <c r="I55" i="3" s="1"/>
  <c r="B51" i="3"/>
  <c r="B47" i="3"/>
  <c r="B43" i="3"/>
  <c r="B39" i="3"/>
  <c r="B35" i="3"/>
  <c r="B31" i="3"/>
  <c r="B27" i="3"/>
  <c r="B23" i="3"/>
  <c r="B19" i="3"/>
  <c r="B37" i="1"/>
  <c r="B36" i="1"/>
  <c r="B12" i="1"/>
  <c r="C34" i="4"/>
  <c r="C18" i="4"/>
  <c r="C33" i="4"/>
  <c r="C25" i="4"/>
  <c r="C14" i="4"/>
  <c r="C4" i="4"/>
  <c r="C30" i="4"/>
  <c r="C22" i="4"/>
  <c r="C10" i="4"/>
  <c r="C26" i="4"/>
  <c r="C37" i="4"/>
  <c r="C29" i="4"/>
  <c r="C21" i="4"/>
  <c r="C17" i="4"/>
  <c r="C13" i="4"/>
  <c r="B16" i="1"/>
  <c r="C36" i="4"/>
  <c r="C32" i="4"/>
  <c r="C28" i="4"/>
  <c r="C24" i="4"/>
  <c r="C20" i="4"/>
  <c r="C16" i="4"/>
  <c r="C12" i="4"/>
  <c r="C8" i="4"/>
  <c r="C3" i="4"/>
  <c r="C35" i="4"/>
  <c r="C31" i="4"/>
  <c r="C27" i="4"/>
  <c r="C23" i="4"/>
  <c r="C19" i="4"/>
  <c r="C15" i="4"/>
  <c r="C11" i="4"/>
  <c r="C6" i="4"/>
  <c r="C5" i="4"/>
  <c r="H45" i="4"/>
  <c r="H53" i="4" s="1"/>
  <c r="I46" i="4"/>
  <c r="I54" i="4" s="1"/>
  <c r="J47" i="4"/>
  <c r="J55" i="4" s="1"/>
  <c r="G46" i="4"/>
  <c r="G54" i="4" s="1"/>
  <c r="D45" i="4"/>
  <c r="D53" i="4" s="1"/>
  <c r="I45" i="4"/>
  <c r="I53" i="4" s="1"/>
  <c r="J46" i="4"/>
  <c r="J54" i="4" s="1"/>
  <c r="C46" i="4"/>
  <c r="C54" i="4" s="1"/>
  <c r="C47" i="4"/>
  <c r="C55" i="4" s="1"/>
  <c r="E45" i="4"/>
  <c r="E53" i="4" s="1"/>
  <c r="J45" i="4"/>
  <c r="J53" i="4" s="1"/>
  <c r="H47" i="4"/>
  <c r="H55" i="4" s="1"/>
  <c r="E46" i="4"/>
  <c r="E54" i="4" s="1"/>
  <c r="F47" i="4"/>
  <c r="F55" i="4" s="1"/>
  <c r="F45" i="4"/>
  <c r="F53" i="4" s="1"/>
  <c r="D47" i="4"/>
  <c r="D55" i="4" s="1"/>
  <c r="H46" i="4"/>
  <c r="H54" i="4" s="1"/>
  <c r="I47" i="4"/>
  <c r="I55" i="4" s="1"/>
  <c r="F46" i="4"/>
  <c r="F54" i="4" s="1"/>
  <c r="G47" i="4"/>
  <c r="G55" i="4" s="1"/>
  <c r="G45" i="4"/>
  <c r="G53" i="4" s="1"/>
  <c r="B11" i="1"/>
  <c r="B10" i="1"/>
  <c r="B8" i="1"/>
  <c r="B21" i="1" l="1"/>
  <c r="B8" i="3"/>
  <c r="C17" i="3"/>
  <c r="C18" i="3" s="1"/>
  <c r="C19" i="3" s="1"/>
  <c r="C20" i="3" s="1"/>
  <c r="C21" i="3" s="1"/>
  <c r="C22" i="3" s="1"/>
  <c r="C23" i="3" s="1"/>
  <c r="C24" i="3" s="1"/>
  <c r="C25" i="3" s="1"/>
  <c r="C26" i="3" s="1"/>
  <c r="C27" i="3" s="1"/>
  <c r="C28" i="3" s="1"/>
  <c r="C29" i="3" s="1"/>
  <c r="C30" i="3" s="1"/>
  <c r="C31" i="3" s="1"/>
  <c r="C32" i="3" s="1"/>
  <c r="C33" i="3" s="1"/>
  <c r="C34" i="3" s="1"/>
  <c r="C35" i="3" s="1"/>
  <c r="C36" i="3" s="1"/>
  <c r="C37" i="3" s="1"/>
  <c r="C38" i="3" s="1"/>
  <c r="C39" i="3" s="1"/>
  <c r="C40" i="3" s="1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9" i="3" s="1"/>
  <c r="D16" i="3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D36" i="3" s="1"/>
  <c r="D37" i="3" s="1"/>
  <c r="D38" i="3" s="1"/>
  <c r="D39" i="3" s="1"/>
  <c r="D40" i="3" s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9" i="3" s="1"/>
  <c r="B14" i="1"/>
  <c r="C60" i="3" l="1"/>
  <c r="C84" i="3"/>
  <c r="D60" i="3"/>
  <c r="D61" i="3" s="1"/>
  <c r="F61" i="3" s="1"/>
  <c r="D84" i="3"/>
  <c r="E60" i="3"/>
  <c r="C61" i="3"/>
  <c r="C62" i="3" s="1"/>
  <c r="F60" i="3" l="1"/>
  <c r="D62" i="3"/>
  <c r="F62" i="3" s="1"/>
  <c r="E61" i="3"/>
  <c r="C63" i="3"/>
  <c r="E62" i="3"/>
  <c r="B102" i="3"/>
  <c r="B13" i="3"/>
  <c r="D63" i="3" l="1"/>
  <c r="C64" i="3"/>
  <c r="E63" i="3"/>
  <c r="D64" i="3"/>
  <c r="F63" i="3"/>
  <c r="C65" i="3" l="1"/>
  <c r="E64" i="3"/>
  <c r="D65" i="3"/>
  <c r="F64" i="3"/>
  <c r="C66" i="3" l="1"/>
  <c r="E65" i="3"/>
  <c r="D66" i="3"/>
  <c r="F65" i="3"/>
  <c r="C67" i="3" l="1"/>
  <c r="E66" i="3"/>
  <c r="D67" i="3"/>
  <c r="F66" i="3"/>
  <c r="C68" i="3" l="1"/>
  <c r="E67" i="3"/>
  <c r="D68" i="3"/>
  <c r="F67" i="3"/>
  <c r="C69" i="3" l="1"/>
  <c r="E68" i="3"/>
  <c r="D69" i="3"/>
  <c r="F68" i="3"/>
  <c r="D70" i="3" l="1"/>
  <c r="F69" i="3"/>
  <c r="C70" i="3"/>
  <c r="E69" i="3"/>
  <c r="C71" i="3" l="1"/>
  <c r="E70" i="3"/>
  <c r="D71" i="3"/>
  <c r="F70" i="3"/>
  <c r="D72" i="3" l="1"/>
  <c r="F71" i="3"/>
  <c r="C72" i="3"/>
  <c r="E71" i="3"/>
  <c r="C73" i="3" l="1"/>
  <c r="E72" i="3"/>
  <c r="D73" i="3"/>
  <c r="F72" i="3"/>
  <c r="D74" i="3" l="1"/>
  <c r="F73" i="3"/>
  <c r="C74" i="3"/>
  <c r="E73" i="3"/>
  <c r="D75" i="3" l="1"/>
  <c r="F74" i="3"/>
  <c r="C75" i="3"/>
  <c r="E74" i="3"/>
  <c r="C76" i="3" l="1"/>
  <c r="E75" i="3"/>
  <c r="D76" i="3"/>
  <c r="F75" i="3"/>
  <c r="D77" i="3" l="1"/>
  <c r="F76" i="3"/>
  <c r="C77" i="3"/>
  <c r="E76" i="3"/>
  <c r="C78" i="3" l="1"/>
  <c r="E77" i="3"/>
  <c r="D78" i="3"/>
  <c r="F77" i="3"/>
  <c r="D79" i="3" l="1"/>
  <c r="F78" i="3"/>
  <c r="C79" i="3"/>
  <c r="C80" i="3" s="1"/>
  <c r="E80" i="3" s="1"/>
  <c r="E78" i="3"/>
  <c r="F79" i="3" l="1"/>
  <c r="D80" i="3"/>
  <c r="F80" i="3" s="1"/>
  <c r="E79" i="3"/>
  <c r="E82" i="3" s="1"/>
  <c r="B103" i="3"/>
  <c r="F82" i="3" l="1"/>
  <c r="B10" i="3" s="1"/>
  <c r="B11" i="3" s="1"/>
</calcChain>
</file>

<file path=xl/sharedStrings.xml><?xml version="1.0" encoding="utf-8"?>
<sst xmlns="http://schemas.openxmlformats.org/spreadsheetml/2006/main" count="56" uniqueCount="42">
  <si>
    <t>År i arbetslivet</t>
  </si>
  <si>
    <t>År som pensionär</t>
  </si>
  <si>
    <t>Delningstal</t>
  </si>
  <si>
    <t>Förskottsränta</t>
  </si>
  <si>
    <t>Kapitalavkastning</t>
  </si>
  <si>
    <t>Reallöneökning</t>
  </si>
  <si>
    <t>Ofonderat pensionskapital som andel av fonderat</t>
  </si>
  <si>
    <t>År</t>
  </si>
  <si>
    <t>Ofonderat pensionskapital</t>
  </si>
  <si>
    <t>Fonderat pensionskapital</t>
  </si>
  <si>
    <t>Pension</t>
  </si>
  <si>
    <t>Ofonderad</t>
  </si>
  <si>
    <t>Fonderad</t>
  </si>
  <si>
    <t>Diskonterad</t>
  </si>
  <si>
    <t>Summa</t>
  </si>
  <si>
    <t>Kvot mellan diskonterade pensionsflöden</t>
  </si>
  <si>
    <t>Pensionsavsättning</t>
  </si>
  <si>
    <t>Omsättningstid</t>
  </si>
  <si>
    <t>Injänandeålder</t>
  </si>
  <si>
    <t>Utbetalningsålder</t>
  </si>
  <si>
    <t>Formeluträknad skatteandel 1</t>
  </si>
  <si>
    <t>Formeluträknad skatteandel 2</t>
  </si>
  <si>
    <t>Skatteandel</t>
  </si>
  <si>
    <t>Pensionsålder</t>
  </si>
  <si>
    <t>Medellivslängd för pensionärer</t>
  </si>
  <si>
    <t>Lönetillväxt</t>
  </si>
  <si>
    <t>Avkastning</t>
  </si>
  <si>
    <t>r - g</t>
  </si>
  <si>
    <t>Grov approximation</t>
  </si>
  <si>
    <t>Livslängd</t>
  </si>
  <si>
    <t>Formeluträknad skatteandel 3</t>
  </si>
  <si>
    <t>Formeluträknad skatteandel</t>
  </si>
  <si>
    <t>Numeriskt uträknad skatteandel</t>
  </si>
  <si>
    <t>Inaktuellt:</t>
  </si>
  <si>
    <t>Kompensationsgrad</t>
  </si>
  <si>
    <t>Approximativ formel 1</t>
  </si>
  <si>
    <t>Inkomstpensionsavgift</t>
  </si>
  <si>
    <t>förmånsvärde</t>
  </si>
  <si>
    <t>Premiepensionsavgift</t>
  </si>
  <si>
    <t>År * slutlön * avgiftsandel</t>
  </si>
  <si>
    <t>År i pensionärslivet</t>
  </si>
  <si>
    <t>Kvot mellan diskonterade pensioner (exakt formel)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</si>
</sst>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10" fontId="0" fillId="0" borderId="0" xfId="0" applyNumberFormat="1"/>
    <xf numFmtId="9" fontId="0" fillId="0" borderId="0" xfId="1" applyFont="1"/>
    <xf numFmtId="2" fontId="0" fillId="0" borderId="0" xfId="0" applyNumberFormat="1"/>
    <xf numFmtId="164" fontId="0" fillId="0" borderId="0" xfId="0" applyNumberFormat="1"/>
    <xf numFmtId="9" fontId="0" fillId="0" borderId="0" xfId="0" applyNumberFormat="1"/>
    <xf numFmtId="10" fontId="0" fillId="0" borderId="0" xfId="1" applyNumberFormat="1" applyFont="1"/>
    <xf numFmtId="0" fontId="3" fillId="0" borderId="0" xfId="0" applyFont="1"/>
    <xf numFmtId="9" fontId="3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EEAC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Diagram!$C$2</c:f>
              <c:strCache>
                <c:ptCount val="1"/>
                <c:pt idx="0">
                  <c:v>Skatteandel</c:v>
                </c:pt>
              </c:strCache>
            </c:strRef>
          </c:tx>
          <c:spPr>
            <a:ln w="19050" cap="rnd">
              <a:solidFill>
                <a:srgbClr val="EEAC12"/>
              </a:solidFill>
              <a:round/>
            </a:ln>
            <a:effectLst/>
          </c:spPr>
          <c:marker>
            <c:symbol val="none"/>
          </c:marker>
          <c:xVal>
            <c:numRef>
              <c:f>Diagram!$B$3:$B$37</c:f>
              <c:numCache>
                <c:formatCode>0.00%</c:formatCode>
                <c:ptCount val="35"/>
                <c:pt idx="0" formatCode="0%">
                  <c:v>-0.02</c:v>
                </c:pt>
                <c:pt idx="1">
                  <c:v>-1.4999999999999999E-2</c:v>
                </c:pt>
                <c:pt idx="2" formatCode="0%">
                  <c:v>-0.01</c:v>
                </c:pt>
                <c:pt idx="3">
                  <c:v>-5.0000000000000001E-3</c:v>
                </c:pt>
                <c:pt idx="4" formatCode="0%">
                  <c:v>0</c:v>
                </c:pt>
                <c:pt idx="5">
                  <c:v>5.0000000000000001E-3</c:v>
                </c:pt>
                <c:pt idx="6" formatCode="0%">
                  <c:v>0.01</c:v>
                </c:pt>
                <c:pt idx="7">
                  <c:v>1.4999999999999999E-2</c:v>
                </c:pt>
                <c:pt idx="8" formatCode="0%">
                  <c:v>0.02</c:v>
                </c:pt>
                <c:pt idx="9">
                  <c:v>2.5000000000000001E-2</c:v>
                </c:pt>
                <c:pt idx="10" formatCode="0%">
                  <c:v>0.03</c:v>
                </c:pt>
                <c:pt idx="11">
                  <c:v>3.5000000000000003E-2</c:v>
                </c:pt>
                <c:pt idx="12" formatCode="0%">
                  <c:v>0.04</c:v>
                </c:pt>
                <c:pt idx="13">
                  <c:v>4.4999999999999998E-2</c:v>
                </c:pt>
                <c:pt idx="14" formatCode="0%">
                  <c:v>0.05</c:v>
                </c:pt>
                <c:pt idx="15">
                  <c:v>5.5E-2</c:v>
                </c:pt>
                <c:pt idx="16" formatCode="0%">
                  <c:v>0.06</c:v>
                </c:pt>
                <c:pt idx="17">
                  <c:v>6.5000000000000002E-2</c:v>
                </c:pt>
                <c:pt idx="18" formatCode="0%">
                  <c:v>7.0000000000000007E-2</c:v>
                </c:pt>
                <c:pt idx="19">
                  <c:v>7.4999999999999997E-2</c:v>
                </c:pt>
                <c:pt idx="20" formatCode="0%">
                  <c:v>0.08</c:v>
                </c:pt>
                <c:pt idx="21">
                  <c:v>8.5000000000000006E-2</c:v>
                </c:pt>
                <c:pt idx="22" formatCode="0%">
                  <c:v>0.09</c:v>
                </c:pt>
                <c:pt idx="23">
                  <c:v>9.5000000000000001E-2</c:v>
                </c:pt>
                <c:pt idx="24" formatCode="0%">
                  <c:v>0.1</c:v>
                </c:pt>
                <c:pt idx="25">
                  <c:v>0.105</c:v>
                </c:pt>
                <c:pt idx="26" formatCode="0%">
                  <c:v>0.11</c:v>
                </c:pt>
                <c:pt idx="27">
                  <c:v>0.115</c:v>
                </c:pt>
                <c:pt idx="28" formatCode="0%">
                  <c:v>0.12</c:v>
                </c:pt>
                <c:pt idx="29">
                  <c:v>0.125</c:v>
                </c:pt>
                <c:pt idx="30" formatCode="0%">
                  <c:v>0.13</c:v>
                </c:pt>
                <c:pt idx="31">
                  <c:v>0.13500000000000001</c:v>
                </c:pt>
                <c:pt idx="32" formatCode="0%">
                  <c:v>0.14000000000000001</c:v>
                </c:pt>
                <c:pt idx="33">
                  <c:v>0.14499999999999999</c:v>
                </c:pt>
                <c:pt idx="34" formatCode="0%">
                  <c:v>0.15</c:v>
                </c:pt>
              </c:numCache>
            </c:numRef>
          </c:xVal>
          <c:yVal>
            <c:numRef>
              <c:f>Diagram!$C$3:$C$37</c:f>
              <c:numCache>
                <c:formatCode>0%</c:formatCode>
                <c:ptCount val="35"/>
                <c:pt idx="0">
                  <c:v>-0.75706990841833077</c:v>
                </c:pt>
                <c:pt idx="1">
                  <c:v>-0.53125186874474695</c:v>
                </c:pt>
                <c:pt idx="2">
                  <c:v>-0.33145570804245872</c:v>
                </c:pt>
                <c:pt idx="3">
                  <c:v>-0.15515261796526847</c:v>
                </c:pt>
                <c:pt idx="4">
                  <c:v>0</c:v>
                </c:pt>
                <c:pt idx="5">
                  <c:v>0.13616794801358278</c:v>
                </c:pt>
                <c:pt idx="6">
                  <c:v>0.25534860621709965</c:v>
                </c:pt>
                <c:pt idx="7">
                  <c:v>0.35937860020786827</c:v>
                </c:pt>
                <c:pt idx="8">
                  <c:v>0.44994105632561898</c:v>
                </c:pt>
                <c:pt idx="9">
                  <c:v>0.52857268889125808</c:v>
                </c:pt>
                <c:pt idx="10">
                  <c:v>0.5966709048136547</c:v>
                </c:pt>
                <c:pt idx="11">
                  <c:v>0.65550104926967145</c:v>
                </c:pt>
                <c:pt idx="12">
                  <c:v>0.70620385649511852</c:v>
                </c:pt>
                <c:pt idx="13">
                  <c:v>0.74980311635490993</c:v>
                </c:pt>
                <c:pt idx="14">
                  <c:v>0.78721352339012607</c:v>
                </c:pt>
                <c:pt idx="15">
                  <c:v>0.81924864223070903</c:v>
                </c:pt>
                <c:pt idx="16">
                  <c:v>0.84662890207494357</c:v>
                </c:pt>
                <c:pt idx="17">
                  <c:v>0.86998952271570329</c:v>
                </c:pt>
                <c:pt idx="18">
                  <c:v>0.88988827386341129</c:v>
                </c:pt>
                <c:pt idx="19">
                  <c:v>0.90681297630473134</c:v>
                </c:pt>
                <c:pt idx="20">
                  <c:v>0.92118866558605805</c:v>
                </c:pt>
                <c:pt idx="21">
                  <c:v>0.93338435432927425</c:v>
                </c:pt>
                <c:pt idx="22">
                  <c:v>0.943719346128435</c:v>
                </c:pt>
                <c:pt idx="23">
                  <c:v>0.95246907074545561</c:v>
                </c:pt>
                <c:pt idx="24">
                  <c:v>0.95987042591641047</c:v>
                </c:pt>
                <c:pt idx="25">
                  <c:v>0.96612662477123601</c:v>
                </c:pt>
                <c:pt idx="26">
                  <c:v>0.9714115592642385</c:v>
                </c:pt>
                <c:pt idx="27">
                  <c:v>0.97587369898465215</c:v>
                </c:pt>
                <c:pt idx="28">
                  <c:v>0.97963955133878233</c:v>
                </c:pt>
                <c:pt idx="29">
                  <c:v>0.98281671357520572</c:v>
                </c:pt>
                <c:pt idx="30">
                  <c:v>0.98549654974740497</c:v>
                </c:pt>
                <c:pt idx="31">
                  <c:v>0.98775652679288317</c:v>
                </c:pt>
                <c:pt idx="32">
                  <c:v>0.98966224377394785</c:v>
                </c:pt>
                <c:pt idx="33">
                  <c:v>0.99126918727152835</c:v>
                </c:pt>
                <c:pt idx="34">
                  <c:v>0.9926242442140113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7E0-47DF-AD7C-5D0BEDE6C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203920"/>
        <c:axId val="378204904"/>
      </c:scatterChart>
      <c:valAx>
        <c:axId val="378203920"/>
        <c:scaling>
          <c:orientation val="minMax"/>
          <c:max val="0.1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 sz="1400"/>
                  <a:t>Skillnad i avkastning (r − g)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78204904"/>
        <c:crosses val="autoZero"/>
        <c:crossBetween val="midCat"/>
        <c:majorUnit val="2.0000000000000004E-2"/>
      </c:valAx>
      <c:valAx>
        <c:axId val="37820490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v-SE" sz="1400"/>
                  <a:t>Pensions-förlust</a:t>
                </a:r>
                <a:br>
                  <a:rPr lang="sv-SE" sz="1400"/>
                </a:br>
                <a:r>
                  <a:rPr lang="sv-SE" sz="1400"/>
                  <a:t>(</a:t>
                </a:r>
                <a:r>
                  <a:rPr lang="el-GR" sz="1400"/>
                  <a:t>τ</a:t>
                </a:r>
                <a:r>
                  <a:rPr lang="sv-SE" sz="1400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78203920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542924</xdr:colOff>
      <xdr:row>2</xdr:row>
      <xdr:rowOff>176211</xdr:rowOff>
    </xdr:from>
    <xdr:to>
      <xdr:col>14</xdr:col>
      <xdr:colOff>419099</xdr:colOff>
      <xdr:row>25</xdr:row>
      <xdr:rowOff>142874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0D9525E-ACB1-0F95-1AB1-5C4C0B3D1A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abSelected="1" workbookViewId="0">
      <selection activeCell="N21" sqref="N21"/>
    </sheetView>
  </sheetViews>
  <sheetFormatPr defaultRowHeight="15" x14ac:dyDescent="0.25"/>
  <cols>
    <col min="1" max="1" width="16.7109375" bestFit="1" customWidth="1"/>
    <col min="2" max="2" width="12" bestFit="1" customWidth="1"/>
    <col min="3" max="9" width="8.85546875" customWidth="1"/>
  </cols>
  <sheetData>
    <row r="1" spans="1:2" x14ac:dyDescent="0.25">
      <c r="A1" t="s">
        <v>0</v>
      </c>
      <c r="B1">
        <v>40</v>
      </c>
    </row>
    <row r="2" spans="1:2" x14ac:dyDescent="0.25">
      <c r="A2" t="s">
        <v>1</v>
      </c>
      <c r="B2">
        <v>21</v>
      </c>
    </row>
    <row r="3" spans="1:2" x14ac:dyDescent="0.25">
      <c r="A3" t="s">
        <v>17</v>
      </c>
      <c r="B3">
        <f>(W+P)/2</f>
        <v>30.5</v>
      </c>
    </row>
    <row r="4" spans="1:2" x14ac:dyDescent="0.25">
      <c r="A4" t="s">
        <v>3</v>
      </c>
      <c r="B4" s="1">
        <v>1.6E-2</v>
      </c>
    </row>
    <row r="5" spans="1:2" x14ac:dyDescent="0.25">
      <c r="A5" t="s">
        <v>4</v>
      </c>
      <c r="B5" s="1">
        <v>0.05</v>
      </c>
    </row>
    <row r="6" spans="1:2" x14ac:dyDescent="0.25">
      <c r="A6" t="s">
        <v>5</v>
      </c>
      <c r="B6" s="1">
        <v>1.6E-2</v>
      </c>
    </row>
    <row r="7" spans="1:2" x14ac:dyDescent="0.25">
      <c r="B7" s="1"/>
    </row>
    <row r="8" spans="1:2" x14ac:dyDescent="0.25">
      <c r="A8" t="s">
        <v>2</v>
      </c>
      <c r="B8" s="3">
        <f>(1-(1+B4)^-B2)/B4</f>
        <v>17.71710652341179</v>
      </c>
    </row>
    <row r="9" spans="1:2" x14ac:dyDescent="0.25">
      <c r="B9" s="3"/>
    </row>
    <row r="10" spans="1:2" x14ac:dyDescent="0.25">
      <c r="A10" t="s">
        <v>20</v>
      </c>
      <c r="B10" s="6">
        <f>1-(W*f/(1-1/(1+f)^P)*(1+g)/((1+f)*(1+avkastning))*(1-((1+g)/((1+f)*(1+avkastning)))^P)/(1-(1+g)/((1+f)*(1+avkastning))))/(((1+g)/(1+avkastning))^(1-W)*(1-((1+g)/(1+avkastning))^W)/(1-(1+g)/(1+avkastning)))</f>
        <v>0.64530099647776851</v>
      </c>
    </row>
    <row r="11" spans="1:2" x14ac:dyDescent="0.25">
      <c r="A11" t="s">
        <v>21</v>
      </c>
      <c r="B11" s="6">
        <f>1-W*f/((1+f)-((1+f))^(1-P))*(1-((1+g)/((1+f)*(1+avkastning)))^P)/(1-(1+g)/((1+f)*(1+avkastning)))*(1-(1+g)/(1+avkastning))/(((1+g)/(1+avkastning))^(-W)-1)</f>
        <v>0.64530099647776873</v>
      </c>
    </row>
    <row r="12" spans="1:2" x14ac:dyDescent="0.25">
      <c r="A12" t="s">
        <v>30</v>
      </c>
      <c r="B12" s="6">
        <f>1-W*f/(1-((1+f))^(-P))*(1-((1+g)/((1+f)*(1+avkastning)))^P)/(((1+g)/(1+avkastning))^(-W)-1)*(avkastning-g)/((1+avkastning)*(1+f)-(1+g))</f>
        <v>0.64530099647776895</v>
      </c>
    </row>
    <row r="13" spans="1:2" x14ac:dyDescent="0.25">
      <c r="B13" s="6"/>
    </row>
    <row r="14" spans="1:2" x14ac:dyDescent="0.25">
      <c r="A14" t="s">
        <v>6</v>
      </c>
      <c r="B14" s="2">
        <f>B1*(B5-B6)*(1+B6)^(B1-1)/((1+B5)^B1-(1+B6)^B1)</f>
        <v>0.49014625850542171</v>
      </c>
    </row>
    <row r="16" spans="1:2" x14ac:dyDescent="0.25">
      <c r="A16" t="s">
        <v>35</v>
      </c>
      <c r="B16" s="6">
        <f>1-W*f/(1-((1-f))^P)*(1-(1+g-f-avkastning)^P)/((1+avkastning-g)^W-1)*(avkastning-g)/(f+avkastning-g)</f>
        <v>0.64441997766901005</v>
      </c>
    </row>
    <row r="17" spans="1:5" x14ac:dyDescent="0.25">
      <c r="B17" s="6"/>
    </row>
    <row r="18" spans="1:5" x14ac:dyDescent="0.25">
      <c r="A18" t="s">
        <v>28</v>
      </c>
      <c r="B18" s="6">
        <f>1-(1-avkastning+g)^B3</f>
        <v>0.65182117473011658</v>
      </c>
    </row>
    <row r="19" spans="1:5" x14ac:dyDescent="0.25">
      <c r="B19" s="6"/>
    </row>
    <row r="20" spans="1:5" x14ac:dyDescent="0.25">
      <c r="A20" t="s">
        <v>36</v>
      </c>
      <c r="B20" s="6">
        <f>16%*0.93</f>
        <v>0.14880000000000002</v>
      </c>
      <c r="D20" s="1"/>
      <c r="E20" s="4"/>
    </row>
    <row r="21" spans="1:5" x14ac:dyDescent="0.25">
      <c r="A21" t="s">
        <v>37</v>
      </c>
      <c r="B21" s="6">
        <f>B20*(1-B10)</f>
        <v>5.2779211724108051E-2</v>
      </c>
      <c r="C21" s="2"/>
      <c r="D21" s="5"/>
    </row>
    <row r="23" spans="1:5" x14ac:dyDescent="0.25">
      <c r="A23" t="s">
        <v>38</v>
      </c>
      <c r="B23" s="6">
        <f>2.5%*0.93</f>
        <v>2.3250000000000003E-2</v>
      </c>
    </row>
    <row r="24" spans="1:5" x14ac:dyDescent="0.25">
      <c r="B24" s="3"/>
      <c r="C24" s="3"/>
      <c r="D24" s="3"/>
    </row>
    <row r="25" spans="1:5" x14ac:dyDescent="0.25">
      <c r="B25" s="3"/>
      <c r="C25" s="3"/>
      <c r="D25" s="3"/>
    </row>
    <row r="26" spans="1:5" x14ac:dyDescent="0.25">
      <c r="C26" s="3"/>
      <c r="D26" s="3"/>
    </row>
    <row r="27" spans="1:5" x14ac:dyDescent="0.25">
      <c r="C27" s="3"/>
      <c r="D27" s="3"/>
    </row>
    <row r="28" spans="1:5" x14ac:dyDescent="0.25">
      <c r="C28" s="3"/>
      <c r="D28" s="3"/>
    </row>
    <row r="29" spans="1:5" x14ac:dyDescent="0.25">
      <c r="C29" s="3"/>
      <c r="D29" s="3"/>
    </row>
    <row r="30" spans="1:5" x14ac:dyDescent="0.25">
      <c r="C30" s="3"/>
      <c r="D30" s="3"/>
    </row>
    <row r="31" spans="1:5" x14ac:dyDescent="0.25">
      <c r="C31" s="3"/>
      <c r="D31" s="3"/>
    </row>
    <row r="32" spans="1:5" x14ac:dyDescent="0.25">
      <c r="B32" s="3"/>
      <c r="C32" s="3"/>
      <c r="D32" s="3"/>
    </row>
    <row r="33" spans="1:4" x14ac:dyDescent="0.25">
      <c r="A33" t="s">
        <v>23</v>
      </c>
      <c r="B33">
        <v>64.900000000000006</v>
      </c>
      <c r="C33" s="3"/>
      <c r="D33" s="3"/>
    </row>
    <row r="34" spans="1:4" x14ac:dyDescent="0.25">
      <c r="A34" t="s">
        <v>24</v>
      </c>
      <c r="B34">
        <f>65+20.85</f>
        <v>85.85</v>
      </c>
      <c r="C34" s="3"/>
      <c r="D34" s="3"/>
    </row>
    <row r="35" spans="1:4" x14ac:dyDescent="0.25">
      <c r="A35" t="s">
        <v>17</v>
      </c>
      <c r="B35">
        <v>30.385349999999999</v>
      </c>
      <c r="C35" s="3"/>
      <c r="D35" s="3"/>
    </row>
    <row r="36" spans="1:4" x14ac:dyDescent="0.25">
      <c r="A36" t="s">
        <v>19</v>
      </c>
      <c r="B36">
        <f>(B33+B34)/2</f>
        <v>75.375</v>
      </c>
      <c r="C36" s="3"/>
      <c r="D36" s="3"/>
    </row>
    <row r="37" spans="1:4" x14ac:dyDescent="0.25">
      <c r="A37" t="s">
        <v>0</v>
      </c>
      <c r="B37">
        <f>(B35-P/2)*2</f>
        <v>39.770699999999998</v>
      </c>
      <c r="C37" s="3"/>
      <c r="D37" s="3"/>
    </row>
    <row r="38" spans="1:4" x14ac:dyDescent="0.25">
      <c r="A38" t="s">
        <v>1</v>
      </c>
      <c r="B38">
        <f>B34-B33</f>
        <v>20.949999999999989</v>
      </c>
      <c r="C38" s="3"/>
      <c r="D38" s="3"/>
    </row>
    <row r="39" spans="1:4" x14ac:dyDescent="0.25">
      <c r="B39" s="3"/>
      <c r="C39" s="3"/>
      <c r="D39" s="3"/>
    </row>
    <row r="40" spans="1:4" x14ac:dyDescent="0.25">
      <c r="B40" s="3"/>
      <c r="C40" s="3"/>
      <c r="D40" s="3"/>
    </row>
    <row r="41" spans="1:4" x14ac:dyDescent="0.25">
      <c r="B41" s="3"/>
      <c r="C41" s="3"/>
      <c r="D41" s="3"/>
    </row>
    <row r="42" spans="1:4" x14ac:dyDescent="0.25">
      <c r="B42" s="3"/>
      <c r="C42" s="3"/>
      <c r="D42" s="3"/>
    </row>
    <row r="43" spans="1:4" x14ac:dyDescent="0.25">
      <c r="B43" s="3"/>
      <c r="C43" s="3"/>
      <c r="D43" s="3"/>
    </row>
    <row r="44" spans="1:4" x14ac:dyDescent="0.25">
      <c r="B44" s="3"/>
      <c r="C44" s="3"/>
      <c r="D44" s="3"/>
    </row>
    <row r="45" spans="1:4" x14ac:dyDescent="0.25">
      <c r="B45" s="3"/>
      <c r="C45" s="3"/>
      <c r="D45" s="3"/>
    </row>
    <row r="46" spans="1:4" x14ac:dyDescent="0.25">
      <c r="B46" s="3"/>
      <c r="C46" s="3"/>
      <c r="D46" s="3"/>
    </row>
    <row r="47" spans="1:4" x14ac:dyDescent="0.25">
      <c r="B47" s="3"/>
      <c r="C47" s="3"/>
      <c r="D47" s="3"/>
    </row>
    <row r="48" spans="1:4" x14ac:dyDescent="0.25">
      <c r="B48" s="3"/>
      <c r="C48" s="3"/>
      <c r="D48" s="3"/>
    </row>
    <row r="49" spans="2:6" x14ac:dyDescent="0.25">
      <c r="B49" s="3"/>
      <c r="C49" s="3"/>
      <c r="D49" s="3"/>
    </row>
    <row r="50" spans="2:6" x14ac:dyDescent="0.25">
      <c r="B50" s="3"/>
      <c r="C50" s="3"/>
      <c r="D50" s="3"/>
    </row>
    <row r="51" spans="2:6" x14ac:dyDescent="0.25">
      <c r="B51" s="3"/>
      <c r="C51" s="3"/>
      <c r="D51" s="3"/>
    </row>
    <row r="52" spans="2:6" x14ac:dyDescent="0.25">
      <c r="B52" s="3"/>
      <c r="C52" s="3"/>
      <c r="D52" s="3"/>
    </row>
    <row r="53" spans="2:6" x14ac:dyDescent="0.25">
      <c r="B53" s="3"/>
      <c r="C53" s="3"/>
      <c r="D53" s="3"/>
    </row>
    <row r="54" spans="2:6" x14ac:dyDescent="0.25">
      <c r="B54" s="3"/>
      <c r="C54" s="3"/>
      <c r="D54" s="3"/>
    </row>
    <row r="55" spans="2:6" x14ac:dyDescent="0.25">
      <c r="B55" s="3"/>
      <c r="C55" s="3"/>
      <c r="D55" s="3"/>
    </row>
    <row r="56" spans="2:6" x14ac:dyDescent="0.25">
      <c r="B56" s="3"/>
      <c r="C56" s="3"/>
      <c r="D56" s="3"/>
    </row>
    <row r="57" spans="2:6" x14ac:dyDescent="0.25">
      <c r="B57" s="3"/>
      <c r="C57" s="3"/>
      <c r="D57" s="3"/>
    </row>
    <row r="58" spans="2:6" x14ac:dyDescent="0.25">
      <c r="B58" s="3"/>
      <c r="C58" s="3"/>
      <c r="D58" s="3"/>
    </row>
    <row r="59" spans="2:6" x14ac:dyDescent="0.25">
      <c r="B59" s="3"/>
      <c r="C59" s="3"/>
      <c r="D59" s="3"/>
    </row>
    <row r="62" spans="2:6" x14ac:dyDescent="0.25">
      <c r="C62" s="3"/>
      <c r="D62" s="3"/>
    </row>
    <row r="63" spans="2:6" x14ac:dyDescent="0.25">
      <c r="C63" s="3"/>
      <c r="D63" s="3"/>
      <c r="E63" s="3"/>
      <c r="F63" s="3"/>
    </row>
    <row r="64" spans="2:6" x14ac:dyDescent="0.25">
      <c r="C64" s="3"/>
      <c r="D64" s="3"/>
      <c r="E64" s="3"/>
      <c r="F64" s="3"/>
    </row>
    <row r="65" spans="3:6" x14ac:dyDescent="0.25">
      <c r="C65" s="3"/>
      <c r="D65" s="3"/>
      <c r="E65" s="3"/>
      <c r="F65" s="3"/>
    </row>
    <row r="66" spans="3:6" x14ac:dyDescent="0.25">
      <c r="C66" s="3"/>
      <c r="D66" s="3"/>
      <c r="E66" s="3"/>
      <c r="F66" s="3"/>
    </row>
    <row r="67" spans="3:6" x14ac:dyDescent="0.25">
      <c r="C67" s="3"/>
      <c r="D67" s="3"/>
      <c r="E67" s="3"/>
      <c r="F67" s="3"/>
    </row>
    <row r="68" spans="3:6" x14ac:dyDescent="0.25">
      <c r="C68" s="3"/>
      <c r="D68" s="3"/>
      <c r="E68" s="3"/>
      <c r="F68" s="3"/>
    </row>
    <row r="69" spans="3:6" x14ac:dyDescent="0.25">
      <c r="C69" s="3"/>
      <c r="D69" s="3"/>
      <c r="E69" s="3"/>
      <c r="F69" s="3"/>
    </row>
    <row r="70" spans="3:6" x14ac:dyDescent="0.25">
      <c r="C70" s="3"/>
      <c r="D70" s="3"/>
      <c r="E70" s="3"/>
      <c r="F70" s="3"/>
    </row>
    <row r="71" spans="3:6" x14ac:dyDescent="0.25">
      <c r="C71" s="3"/>
      <c r="D71" s="3"/>
      <c r="E71" s="3"/>
      <c r="F71" s="3"/>
    </row>
    <row r="72" spans="3:6" x14ac:dyDescent="0.25">
      <c r="C72" s="3"/>
      <c r="D72" s="3"/>
      <c r="E72" s="3"/>
      <c r="F72" s="3"/>
    </row>
    <row r="73" spans="3:6" x14ac:dyDescent="0.25">
      <c r="C73" s="3"/>
      <c r="D73" s="3"/>
      <c r="E73" s="3"/>
      <c r="F73" s="3"/>
    </row>
    <row r="74" spans="3:6" x14ac:dyDescent="0.25">
      <c r="C74" s="3"/>
      <c r="D74" s="3"/>
      <c r="E74" s="3"/>
      <c r="F74" s="3"/>
    </row>
    <row r="75" spans="3:6" x14ac:dyDescent="0.25">
      <c r="C75" s="3"/>
      <c r="D75" s="3"/>
      <c r="E75" s="3"/>
      <c r="F75" s="3"/>
    </row>
    <row r="76" spans="3:6" x14ac:dyDescent="0.25">
      <c r="C76" s="3"/>
      <c r="D76" s="3"/>
      <c r="E76" s="3"/>
      <c r="F76" s="3"/>
    </row>
    <row r="77" spans="3:6" x14ac:dyDescent="0.25">
      <c r="C77" s="3"/>
      <c r="D77" s="3"/>
      <c r="E77" s="3"/>
      <c r="F77" s="3"/>
    </row>
    <row r="78" spans="3:6" x14ac:dyDescent="0.25">
      <c r="C78" s="3"/>
      <c r="D78" s="3"/>
      <c r="E78" s="3"/>
      <c r="F78" s="3"/>
    </row>
    <row r="79" spans="3:6" x14ac:dyDescent="0.25">
      <c r="C79" s="3"/>
      <c r="D79" s="3"/>
      <c r="E79" s="3"/>
      <c r="F79" s="3"/>
    </row>
    <row r="80" spans="3:6" x14ac:dyDescent="0.25">
      <c r="C80" s="3"/>
      <c r="D80" s="3"/>
      <c r="E80" s="3"/>
      <c r="F80" s="3"/>
    </row>
    <row r="81" spans="3:6" x14ac:dyDescent="0.25">
      <c r="C81" s="3"/>
      <c r="D81" s="3"/>
      <c r="E81" s="3"/>
      <c r="F81" s="3"/>
    </row>
    <row r="82" spans="3:6" x14ac:dyDescent="0.25">
      <c r="C82" s="3"/>
      <c r="D82" s="3"/>
      <c r="E82" s="3"/>
      <c r="F82" s="3"/>
    </row>
    <row r="83" spans="3:6" x14ac:dyDescent="0.25">
      <c r="C83" s="3"/>
      <c r="D83" s="3"/>
      <c r="E83" s="3"/>
      <c r="F83" s="3"/>
    </row>
    <row r="84" spans="3:6" x14ac:dyDescent="0.25">
      <c r="C84" s="3"/>
      <c r="D84" s="3"/>
      <c r="E84" s="3"/>
      <c r="F84" s="3"/>
    </row>
    <row r="85" spans="3:6" x14ac:dyDescent="0.25">
      <c r="E85" s="3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3"/>
  <sheetViews>
    <sheetView workbookViewId="0">
      <selection activeCell="V17" sqref="V17"/>
    </sheetView>
  </sheetViews>
  <sheetFormatPr defaultRowHeight="15" x14ac:dyDescent="0.25"/>
  <sheetData>
    <row r="2" spans="2:3" x14ac:dyDescent="0.25">
      <c r="B2" s="7" t="s">
        <v>27</v>
      </c>
      <c r="C2" s="7" t="s">
        <v>22</v>
      </c>
    </row>
    <row r="3" spans="2:3" x14ac:dyDescent="0.25">
      <c r="B3" s="5">
        <v>-0.02</v>
      </c>
      <c r="C3" s="2">
        <f>1-W*f/(1-((1-f))^P)*(1-(1-B3-f)^P)/((1+B3)^W-1)*B3/(f+B3)</f>
        <v>-0.75706990841833077</v>
      </c>
    </row>
    <row r="4" spans="2:3" x14ac:dyDescent="0.25">
      <c r="B4" s="1">
        <v>-1.4999999999999999E-2</v>
      </c>
      <c r="C4" s="2">
        <f>1-W*f/(1-((1-f))^P)*(1-(1-B4-f)^P)/((1+B4)^W-1)*B4/(f+B4)</f>
        <v>-0.53125186874474695</v>
      </c>
    </row>
    <row r="5" spans="2:3" x14ac:dyDescent="0.25">
      <c r="B5" s="5">
        <v>-0.01</v>
      </c>
      <c r="C5" s="2">
        <f>1-W*f/(1-((1-f))^P)*(1-(1-B5-f)^P)/((1+B5)^W-1)*B5/(f+B5)</f>
        <v>-0.33145570804245872</v>
      </c>
    </row>
    <row r="6" spans="2:3" x14ac:dyDescent="0.25">
      <c r="B6" s="1">
        <v>-5.0000000000000001E-3</v>
      </c>
      <c r="C6" s="2">
        <f>1-W*f/(1-((1-f))^P)*(1-(1-B6-f)^P)/((1+B6)^W-1)*B6/(f+B6)</f>
        <v>-0.15515261796526847</v>
      </c>
    </row>
    <row r="7" spans="2:3" x14ac:dyDescent="0.25">
      <c r="B7" s="5">
        <v>0</v>
      </c>
      <c r="C7" s="2">
        <v>0</v>
      </c>
    </row>
    <row r="8" spans="2:3" x14ac:dyDescent="0.25">
      <c r="B8" s="1">
        <v>5.0000000000000001E-3</v>
      </c>
      <c r="C8" s="2">
        <f t="shared" ref="C8:C37" si="0">1-W*f/(1-((1-f))^P)*(1-(1-B8-f)^P)/((1+B8)^W-1)*B8/(f+B8)</f>
        <v>0.13616794801358278</v>
      </c>
    </row>
    <row r="9" spans="2:3" x14ac:dyDescent="0.25">
      <c r="B9" s="5">
        <v>0.01</v>
      </c>
      <c r="C9" s="2">
        <f t="shared" si="0"/>
        <v>0.25534860621709965</v>
      </c>
    </row>
    <row r="10" spans="2:3" x14ac:dyDescent="0.25">
      <c r="B10" s="1">
        <v>1.4999999999999999E-2</v>
      </c>
      <c r="C10" s="2">
        <f t="shared" si="0"/>
        <v>0.35937860020786827</v>
      </c>
    </row>
    <row r="11" spans="2:3" x14ac:dyDescent="0.25">
      <c r="B11" s="5">
        <v>0.02</v>
      </c>
      <c r="C11" s="2">
        <f t="shared" si="0"/>
        <v>0.44994105632561898</v>
      </c>
    </row>
    <row r="12" spans="2:3" x14ac:dyDescent="0.25">
      <c r="B12" s="1">
        <v>2.5000000000000001E-2</v>
      </c>
      <c r="C12" s="2">
        <f t="shared" si="0"/>
        <v>0.52857268889125808</v>
      </c>
    </row>
    <row r="13" spans="2:3" x14ac:dyDescent="0.25">
      <c r="B13" s="5">
        <v>0.03</v>
      </c>
      <c r="C13" s="2">
        <f t="shared" si="0"/>
        <v>0.5966709048136547</v>
      </c>
    </row>
    <row r="14" spans="2:3" x14ac:dyDescent="0.25">
      <c r="B14" s="1">
        <v>3.5000000000000003E-2</v>
      </c>
      <c r="C14" s="2">
        <f t="shared" si="0"/>
        <v>0.65550104926967145</v>
      </c>
    </row>
    <row r="15" spans="2:3" x14ac:dyDescent="0.25">
      <c r="B15" s="5">
        <v>0.04</v>
      </c>
      <c r="C15" s="2">
        <f t="shared" si="0"/>
        <v>0.70620385649511852</v>
      </c>
    </row>
    <row r="16" spans="2:3" x14ac:dyDescent="0.25">
      <c r="B16" s="1">
        <v>4.4999999999999998E-2</v>
      </c>
      <c r="C16" s="2">
        <f t="shared" si="0"/>
        <v>0.74980311635490993</v>
      </c>
    </row>
    <row r="17" spans="2:3" x14ac:dyDescent="0.25">
      <c r="B17" s="5">
        <v>0.05</v>
      </c>
      <c r="C17" s="2">
        <f t="shared" si="0"/>
        <v>0.78721352339012607</v>
      </c>
    </row>
    <row r="18" spans="2:3" x14ac:dyDescent="0.25">
      <c r="B18" s="1">
        <v>5.5E-2</v>
      </c>
      <c r="C18" s="2">
        <f t="shared" si="0"/>
        <v>0.81924864223070903</v>
      </c>
    </row>
    <row r="19" spans="2:3" x14ac:dyDescent="0.25">
      <c r="B19" s="5">
        <v>0.06</v>
      </c>
      <c r="C19" s="2">
        <f t="shared" si="0"/>
        <v>0.84662890207494357</v>
      </c>
    </row>
    <row r="20" spans="2:3" x14ac:dyDescent="0.25">
      <c r="B20" s="1">
        <v>6.5000000000000002E-2</v>
      </c>
      <c r="C20" s="2">
        <f t="shared" si="0"/>
        <v>0.86998952271570329</v>
      </c>
    </row>
    <row r="21" spans="2:3" x14ac:dyDescent="0.25">
      <c r="B21" s="5">
        <v>7.0000000000000007E-2</v>
      </c>
      <c r="C21" s="2">
        <f t="shared" si="0"/>
        <v>0.88988827386341129</v>
      </c>
    </row>
    <row r="22" spans="2:3" x14ac:dyDescent="0.25">
      <c r="B22" s="1">
        <v>7.4999999999999997E-2</v>
      </c>
      <c r="C22" s="2">
        <f t="shared" si="0"/>
        <v>0.90681297630473134</v>
      </c>
    </row>
    <row r="23" spans="2:3" x14ac:dyDescent="0.25">
      <c r="B23" s="5">
        <v>0.08</v>
      </c>
      <c r="C23" s="2">
        <f t="shared" si="0"/>
        <v>0.92118866558605805</v>
      </c>
    </row>
    <row r="24" spans="2:3" x14ac:dyDescent="0.25">
      <c r="B24" s="1">
        <v>8.5000000000000006E-2</v>
      </c>
      <c r="C24" s="2">
        <f t="shared" si="0"/>
        <v>0.93338435432927425</v>
      </c>
    </row>
    <row r="25" spans="2:3" x14ac:dyDescent="0.25">
      <c r="B25" s="5">
        <v>0.09</v>
      </c>
      <c r="C25" s="2">
        <f t="shared" si="0"/>
        <v>0.943719346128435</v>
      </c>
    </row>
    <row r="26" spans="2:3" x14ac:dyDescent="0.25">
      <c r="B26" s="1">
        <v>9.5000000000000001E-2</v>
      </c>
      <c r="C26" s="2">
        <f t="shared" si="0"/>
        <v>0.95246907074545561</v>
      </c>
    </row>
    <row r="27" spans="2:3" x14ac:dyDescent="0.25">
      <c r="B27" s="5">
        <v>0.1</v>
      </c>
      <c r="C27" s="2">
        <f t="shared" si="0"/>
        <v>0.95987042591641047</v>
      </c>
    </row>
    <row r="28" spans="2:3" x14ac:dyDescent="0.25">
      <c r="B28" s="1">
        <v>0.105</v>
      </c>
      <c r="C28" s="2">
        <f t="shared" si="0"/>
        <v>0.96612662477123601</v>
      </c>
    </row>
    <row r="29" spans="2:3" x14ac:dyDescent="0.25">
      <c r="B29" s="5">
        <v>0.11</v>
      </c>
      <c r="C29" s="2">
        <f t="shared" si="0"/>
        <v>0.9714115592642385</v>
      </c>
    </row>
    <row r="30" spans="2:3" x14ac:dyDescent="0.25">
      <c r="B30" s="1">
        <v>0.115</v>
      </c>
      <c r="C30" s="2">
        <f t="shared" si="0"/>
        <v>0.97587369898465215</v>
      </c>
    </row>
    <row r="31" spans="2:3" x14ac:dyDescent="0.25">
      <c r="B31" s="5">
        <v>0.12</v>
      </c>
      <c r="C31" s="2">
        <f t="shared" si="0"/>
        <v>0.97963955133878233</v>
      </c>
    </row>
    <row r="32" spans="2:3" x14ac:dyDescent="0.25">
      <c r="B32" s="1">
        <v>0.125</v>
      </c>
      <c r="C32" s="2">
        <f t="shared" si="0"/>
        <v>0.98281671357520572</v>
      </c>
    </row>
    <row r="33" spans="1:10" x14ac:dyDescent="0.25">
      <c r="B33" s="5">
        <v>0.13</v>
      </c>
      <c r="C33" s="2">
        <f t="shared" si="0"/>
        <v>0.98549654974740497</v>
      </c>
    </row>
    <row r="34" spans="1:10" x14ac:dyDescent="0.25">
      <c r="B34" s="1">
        <v>0.13500000000000001</v>
      </c>
      <c r="C34" s="2">
        <f t="shared" si="0"/>
        <v>0.98775652679288317</v>
      </c>
    </row>
    <row r="35" spans="1:10" x14ac:dyDescent="0.25">
      <c r="B35" s="5">
        <v>0.14000000000000001</v>
      </c>
      <c r="C35" s="2">
        <f t="shared" si="0"/>
        <v>0.98966224377394785</v>
      </c>
    </row>
    <row r="36" spans="1:10" x14ac:dyDescent="0.25">
      <c r="B36" s="1">
        <v>0.14499999999999999</v>
      </c>
      <c r="C36" s="2">
        <f t="shared" si="0"/>
        <v>0.99126918727152835</v>
      </c>
    </row>
    <row r="37" spans="1:10" x14ac:dyDescent="0.25">
      <c r="B37" s="5">
        <v>0.15</v>
      </c>
      <c r="C37" s="2">
        <f t="shared" si="0"/>
        <v>0.9926242442140113</v>
      </c>
    </row>
    <row r="38" spans="1:10" x14ac:dyDescent="0.25">
      <c r="B38" s="1"/>
      <c r="C38" s="2"/>
    </row>
    <row r="39" spans="1:10" x14ac:dyDescent="0.25">
      <c r="B39" s="5"/>
      <c r="C39" s="2"/>
    </row>
    <row r="40" spans="1:10" x14ac:dyDescent="0.25">
      <c r="B40" s="1"/>
      <c r="C40" s="2"/>
    </row>
    <row r="41" spans="1:10" x14ac:dyDescent="0.25">
      <c r="B41" s="5"/>
      <c r="C41" s="2"/>
    </row>
    <row r="42" spans="1:10" x14ac:dyDescent="0.25">
      <c r="A42" t="s">
        <v>41</v>
      </c>
    </row>
    <row r="43" spans="1:10" x14ac:dyDescent="0.25">
      <c r="C43" s="7" t="s">
        <v>26</v>
      </c>
      <c r="D43" s="7"/>
      <c r="E43" s="7"/>
      <c r="F43" s="7"/>
      <c r="G43" s="7"/>
    </row>
    <row r="44" spans="1:10" x14ac:dyDescent="0.25">
      <c r="C44" s="8">
        <v>0</v>
      </c>
      <c r="D44" s="8">
        <v>0.01</v>
      </c>
      <c r="E44" s="8">
        <v>0.02</v>
      </c>
      <c r="F44" s="8">
        <v>0.03</v>
      </c>
      <c r="G44" s="8">
        <v>0.04</v>
      </c>
      <c r="H44" s="8">
        <v>0.05</v>
      </c>
      <c r="I44" s="8">
        <v>0.06</v>
      </c>
      <c r="J44" s="8">
        <v>7.0000000000000007E-2</v>
      </c>
    </row>
    <row r="45" spans="1:10" x14ac:dyDescent="0.25">
      <c r="A45" s="7" t="s">
        <v>25</v>
      </c>
      <c r="B45" s="8">
        <v>0</v>
      </c>
      <c r="C45" s="2">
        <v>1</v>
      </c>
      <c r="D45" s="2">
        <f t="shared" ref="D45:J45" si="1">W*f/((1+f)-((1+f))^(1-P))*(1-((1+$B45)/((1+f)*(1+D$44)))^P)/(1-(1+$B45)/((1+f)*(1+D$44)))*(1-(1+$B45)/(1+D$44))/(((1+$B45)/(1+D$44))^(-W)-1)</f>
        <v>0.73897439664185272</v>
      </c>
      <c r="E45" s="2">
        <f t="shared" si="1"/>
        <v>0.54261206438259701</v>
      </c>
      <c r="F45" s="2">
        <f t="shared" si="1"/>
        <v>0.39607625019723069</v>
      </c>
      <c r="G45" s="2">
        <f t="shared" si="1"/>
        <v>0.28757546861275463</v>
      </c>
      <c r="H45" s="2">
        <f t="shared" si="1"/>
        <v>0.2078267236338224</v>
      </c>
      <c r="I45" s="2">
        <f t="shared" si="1"/>
        <v>0.14960339164683695</v>
      </c>
      <c r="J45" s="2">
        <f t="shared" si="1"/>
        <v>0.10734736816358624</v>
      </c>
    </row>
    <row r="46" spans="1:10" x14ac:dyDescent="0.25">
      <c r="A46" s="7"/>
      <c r="B46" s="8">
        <v>0.01</v>
      </c>
      <c r="C46" s="2">
        <f>W*f/((1+f)-((1+f))^(1-P))*(1-((1+$B46)/((1+f)*(1+C$44)))^P)/(1-(1+$B46)/((1+f)*(1+C$44)))*(1-(1+$B46)/(1+C$44))/(((1+$B46)/(1+C$44))^(-W)-1)</f>
        <v>1.3403427247970388</v>
      </c>
      <c r="D46" s="2">
        <v>1</v>
      </c>
      <c r="E46" s="2">
        <f t="shared" ref="E46:J46" si="2">W*f/((1+f)-((1+f))^(1-P))*(1-((1+$B46)/((1+f)*(1+E$44)))^P)/(1-(1+$B46)/((1+f)*(1+E$44)))*(1-(1+$B46)/(1+E$44))/(((1+$B46)/(1+E$44))^(-W)-1)</f>
        <v>0.7412145535354745</v>
      </c>
      <c r="F46" s="2">
        <f t="shared" si="2"/>
        <v>0.54597327890121949</v>
      </c>
      <c r="G46" s="2">
        <f t="shared" si="2"/>
        <v>0.3998289738577212</v>
      </c>
      <c r="H46" s="2">
        <f t="shared" si="2"/>
        <v>0.29127174452728977</v>
      </c>
      <c r="I46" s="2">
        <f t="shared" si="2"/>
        <v>0.211216059470717</v>
      </c>
      <c r="J46" s="2">
        <f t="shared" si="2"/>
        <v>0.15256826363438727</v>
      </c>
    </row>
    <row r="47" spans="1:10" x14ac:dyDescent="0.25">
      <c r="A47" s="7"/>
      <c r="B47" s="8">
        <v>0.02</v>
      </c>
      <c r="C47" s="2">
        <f>W*f/((1+f)-((1+f))^(1-P))*(1-((1+$B47)/((1+f)*(1+C$44)))^P)/(1-(1+$B47)/((1+f)*(1+C$44)))*(1-(1+$B47)/(1+C$44))/(((1+$B47)/(1+C$44))^(-W)-1)</f>
        <v>1.7747452130923724</v>
      </c>
      <c r="D47" s="2">
        <f>W*f/((1+f)-((1+f))^(1-P))*(1-((1+$B47)/((1+f)*(1+D$44)))^P)/(1-(1+$B47)/((1+f)*(1+D$44)))*(1-(1+$B47)/(1+D$44))/(((1+$B47)/(1+D$44))^(-W)-1)</f>
        <v>1.3365421083574927</v>
      </c>
      <c r="E47" s="2">
        <v>1</v>
      </c>
      <c r="F47" s="2">
        <f>W*f/((1+f)-((1+f))^(1-P))*(1-((1+$B47)/((1+f)*(1+F$44)))^P)/(1-(1+$B47)/((1+f)*(1+F$44)))*(1-(1+$B47)/(1+F$44))/(((1+$B47)/(1+F$44))^(-W)-1)</f>
        <v>0.74341692576246465</v>
      </c>
      <c r="G47" s="2">
        <f>W*f/((1+f)-((1+f))^(1-P))*(1-((1+$B47)/((1+f)*(1+G$44)))^P)/(1-(1+$B47)/((1+f)*(1+G$44)))*(1-(1+$B47)/(1+G$44))/(((1+$B47)/(1+G$44))^(-W)-1)</f>
        <v>0.54928755702477194</v>
      </c>
      <c r="H47" s="2">
        <f>W*f/((1+f)-((1+f))^(1-P))*(1-((1+$B47)/((1+f)*(1+H$44)))^P)/(1-(1+$B47)/((1+f)*(1+H$44)))*(1-(1+$B47)/(1+H$44))/(((1+$B47)/(1+H$44))^(-W)-1)</f>
        <v>0.4035407772732883</v>
      </c>
      <c r="I47" s="2">
        <f>W*f/((1+f)-((1+f))^(1-P))*(1-((1+$B47)/((1+f)*(1+I$44)))^P)/(1-(1+$B47)/((1+f)*(1+I$44)))*(1-(1+$B47)/(1+I$44))/(((1+$B47)/(1+I$44))^(-W)-1)</f>
        <v>0.29493955479194206</v>
      </c>
      <c r="J47" s="2">
        <f>W*f/((1+f)-((1+f))^(1-P))*(1-((1+$B47)/((1+f)*(1+J$44)))^P)/(1-(1+$B47)/((1+f)*(1+J$44)))*(1-(1+$B47)/(1+J$44))/(((1+$B47)/(1+J$44))^(-W)-1)</f>
        <v>0.21459056317810782</v>
      </c>
    </row>
    <row r="50" spans="1:10" x14ac:dyDescent="0.25">
      <c r="A50" t="s">
        <v>22</v>
      </c>
    </row>
    <row r="51" spans="1:10" x14ac:dyDescent="0.25">
      <c r="C51" s="7" t="s">
        <v>26</v>
      </c>
      <c r="D51" s="7"/>
      <c r="E51" s="7"/>
      <c r="F51" s="7"/>
      <c r="G51" s="7"/>
    </row>
    <row r="52" spans="1:10" x14ac:dyDescent="0.25">
      <c r="C52" s="8">
        <v>0</v>
      </c>
      <c r="D52" s="8">
        <v>0.01</v>
      </c>
      <c r="E52" s="8">
        <v>0.02</v>
      </c>
      <c r="F52" s="8">
        <v>0.03</v>
      </c>
      <c r="G52" s="8">
        <v>0.04</v>
      </c>
      <c r="H52" s="8">
        <v>0.05</v>
      </c>
      <c r="I52" s="8">
        <v>0.06</v>
      </c>
      <c r="J52" s="8">
        <v>7.0000000000000007E-2</v>
      </c>
    </row>
    <row r="53" spans="1:10" x14ac:dyDescent="0.25">
      <c r="A53" s="7" t="s">
        <v>25</v>
      </c>
      <c r="B53" s="8">
        <v>0</v>
      </c>
      <c r="C53" s="2">
        <f>1-C45</f>
        <v>0</v>
      </c>
      <c r="D53" s="2">
        <f t="shared" ref="D53:J53" si="3">1-D45</f>
        <v>0.26102560335814728</v>
      </c>
      <c r="E53" s="2">
        <f t="shared" si="3"/>
        <v>0.45738793561740299</v>
      </c>
      <c r="F53" s="2">
        <f t="shared" si="3"/>
        <v>0.60392374980276931</v>
      </c>
      <c r="G53" s="2">
        <f t="shared" si="3"/>
        <v>0.71242453138724537</v>
      </c>
      <c r="H53" s="2">
        <f t="shared" si="3"/>
        <v>0.79217327636617763</v>
      </c>
      <c r="I53" s="2">
        <f t="shared" si="3"/>
        <v>0.85039660835316311</v>
      </c>
      <c r="J53" s="2">
        <f t="shared" si="3"/>
        <v>0.89265263183641375</v>
      </c>
    </row>
    <row r="54" spans="1:10" x14ac:dyDescent="0.25">
      <c r="A54" s="7"/>
      <c r="B54" s="8">
        <v>0.01</v>
      </c>
      <c r="C54" s="2">
        <f t="shared" ref="C54:J55" si="4">1-C46</f>
        <v>-0.34034272479703875</v>
      </c>
      <c r="D54" s="2">
        <f t="shared" si="4"/>
        <v>0</v>
      </c>
      <c r="E54" s="2">
        <f t="shared" si="4"/>
        <v>0.2587854464645255</v>
      </c>
      <c r="F54" s="2">
        <f t="shared" si="4"/>
        <v>0.45402672109878051</v>
      </c>
      <c r="G54" s="2">
        <f t="shared" si="4"/>
        <v>0.6001710261422788</v>
      </c>
      <c r="H54" s="2">
        <f t="shared" si="4"/>
        <v>0.70872825547271023</v>
      </c>
      <c r="I54" s="2">
        <f t="shared" si="4"/>
        <v>0.78878394052928302</v>
      </c>
      <c r="J54" s="2">
        <f t="shared" si="4"/>
        <v>0.84743173636561275</v>
      </c>
    </row>
    <row r="55" spans="1:10" x14ac:dyDescent="0.25">
      <c r="A55" s="7"/>
      <c r="B55" s="8">
        <v>0.02</v>
      </c>
      <c r="C55" s="2">
        <f t="shared" si="4"/>
        <v>-0.77474521309237243</v>
      </c>
      <c r="D55" s="2">
        <f t="shared" si="4"/>
        <v>-0.33654210835749265</v>
      </c>
      <c r="E55" s="2">
        <f t="shared" si="4"/>
        <v>0</v>
      </c>
      <c r="F55" s="2">
        <f t="shared" si="4"/>
        <v>0.25658307423753535</v>
      </c>
      <c r="G55" s="2">
        <f t="shared" si="4"/>
        <v>0.45071244297522806</v>
      </c>
      <c r="H55" s="2">
        <f t="shared" si="4"/>
        <v>0.5964592227267117</v>
      </c>
      <c r="I55" s="2">
        <f t="shared" si="4"/>
        <v>0.705060445208058</v>
      </c>
      <c r="J55" s="2">
        <f t="shared" si="4"/>
        <v>0.78540943682189224</v>
      </c>
    </row>
    <row r="58" spans="1:10" x14ac:dyDescent="0.25">
      <c r="B58" s="5"/>
    </row>
    <row r="59" spans="1:10" x14ac:dyDescent="0.25">
      <c r="B59" s="1"/>
    </row>
    <row r="60" spans="1:10" x14ac:dyDescent="0.25">
      <c r="B60" s="5"/>
    </row>
    <row r="61" spans="1:10" x14ac:dyDescent="0.25">
      <c r="B61" s="1"/>
    </row>
    <row r="62" spans="1:10" x14ac:dyDescent="0.25">
      <c r="B62" s="5"/>
    </row>
    <row r="63" spans="1:10" x14ac:dyDescent="0.25">
      <c r="B63" s="1"/>
    </row>
    <row r="64" spans="1:10" x14ac:dyDescent="0.25">
      <c r="B64" s="5"/>
    </row>
    <row r="65" spans="2:2" x14ac:dyDescent="0.25">
      <c r="B65" s="1"/>
    </row>
    <row r="66" spans="2:2" x14ac:dyDescent="0.25">
      <c r="B66" s="5"/>
    </row>
    <row r="67" spans="2:2" x14ac:dyDescent="0.25">
      <c r="B67" s="1"/>
    </row>
    <row r="68" spans="2:2" x14ac:dyDescent="0.25">
      <c r="B68" s="5"/>
    </row>
    <row r="69" spans="2:2" x14ac:dyDescent="0.25">
      <c r="B69" s="1"/>
    </row>
    <row r="70" spans="2:2" x14ac:dyDescent="0.25">
      <c r="B70" s="5"/>
    </row>
    <row r="71" spans="2:2" x14ac:dyDescent="0.25">
      <c r="B71" s="1"/>
    </row>
    <row r="72" spans="2:2" x14ac:dyDescent="0.25">
      <c r="B72" s="5"/>
    </row>
    <row r="73" spans="2:2" x14ac:dyDescent="0.25">
      <c r="B73" s="1"/>
    </row>
    <row r="74" spans="2:2" x14ac:dyDescent="0.25">
      <c r="B74" s="5"/>
    </row>
    <row r="75" spans="2:2" x14ac:dyDescent="0.25">
      <c r="B75" s="1"/>
    </row>
    <row r="76" spans="2:2" x14ac:dyDescent="0.25">
      <c r="B76" s="5"/>
    </row>
    <row r="77" spans="2:2" x14ac:dyDescent="0.25">
      <c r="B77" s="1"/>
    </row>
    <row r="78" spans="2:2" x14ac:dyDescent="0.25">
      <c r="B78" s="5"/>
    </row>
    <row r="79" spans="2:2" x14ac:dyDescent="0.25">
      <c r="B79" s="1"/>
    </row>
    <row r="80" spans="2:2" x14ac:dyDescent="0.25">
      <c r="B80" s="5"/>
    </row>
    <row r="81" spans="2:2" x14ac:dyDescent="0.25">
      <c r="B81" s="1"/>
    </row>
    <row r="82" spans="2:2" x14ac:dyDescent="0.25">
      <c r="B82" s="5"/>
    </row>
    <row r="83" spans="2:2" x14ac:dyDescent="0.25">
      <c r="B83" s="1"/>
    </row>
    <row r="84" spans="2:2" x14ac:dyDescent="0.25">
      <c r="B84" s="5"/>
    </row>
    <row r="85" spans="2:2" x14ac:dyDescent="0.25">
      <c r="B85" s="1"/>
    </row>
    <row r="86" spans="2:2" x14ac:dyDescent="0.25">
      <c r="B86" s="5"/>
    </row>
    <row r="87" spans="2:2" x14ac:dyDescent="0.25">
      <c r="B87" s="1"/>
    </row>
    <row r="88" spans="2:2" x14ac:dyDescent="0.25">
      <c r="B88" s="5"/>
    </row>
    <row r="89" spans="2:2" x14ac:dyDescent="0.25">
      <c r="B89" s="1"/>
    </row>
    <row r="90" spans="2:2" x14ac:dyDescent="0.25">
      <c r="B90" s="5"/>
    </row>
    <row r="91" spans="2:2" x14ac:dyDescent="0.25">
      <c r="B91" s="1"/>
    </row>
    <row r="92" spans="2:2" x14ac:dyDescent="0.25">
      <c r="B92" s="5"/>
    </row>
    <row r="93" spans="2:2" x14ac:dyDescent="0.25">
      <c r="B93" s="5"/>
    </row>
    <row r="94" spans="2:2" x14ac:dyDescent="0.25">
      <c r="B94" s="1"/>
    </row>
    <row r="95" spans="2:2" x14ac:dyDescent="0.25">
      <c r="B95" s="5"/>
    </row>
    <row r="96" spans="2:2" x14ac:dyDescent="0.25">
      <c r="B96" s="1"/>
    </row>
    <row r="97" spans="2:2" x14ac:dyDescent="0.25">
      <c r="B97" s="5"/>
    </row>
    <row r="98" spans="2:2" x14ac:dyDescent="0.25">
      <c r="B98" s="1"/>
    </row>
    <row r="99" spans="2:2" x14ac:dyDescent="0.25">
      <c r="B99" s="5"/>
    </row>
    <row r="100" spans="2:2" x14ac:dyDescent="0.25">
      <c r="B100" s="1"/>
    </row>
    <row r="101" spans="2:2" x14ac:dyDescent="0.25">
      <c r="B101" s="5"/>
    </row>
    <row r="102" spans="2:2" x14ac:dyDescent="0.25">
      <c r="B102" s="1"/>
    </row>
    <row r="103" spans="2:2" x14ac:dyDescent="0.25">
      <c r="B103" s="5"/>
    </row>
    <row r="104" spans="2:2" x14ac:dyDescent="0.25">
      <c r="B104" s="1"/>
    </row>
    <row r="105" spans="2:2" x14ac:dyDescent="0.25">
      <c r="B105" s="5"/>
    </row>
    <row r="106" spans="2:2" x14ac:dyDescent="0.25">
      <c r="B106" s="1"/>
    </row>
    <row r="107" spans="2:2" x14ac:dyDescent="0.25">
      <c r="B107" s="5"/>
    </row>
    <row r="108" spans="2:2" x14ac:dyDescent="0.25">
      <c r="B108" s="1"/>
    </row>
    <row r="109" spans="2:2" x14ac:dyDescent="0.25">
      <c r="B109" s="5"/>
    </row>
    <row r="110" spans="2:2" x14ac:dyDescent="0.25">
      <c r="B110" s="1"/>
    </row>
    <row r="111" spans="2:2" x14ac:dyDescent="0.25">
      <c r="B111" s="5"/>
    </row>
    <row r="112" spans="2:2" x14ac:dyDescent="0.25">
      <c r="B112" s="1"/>
    </row>
    <row r="113" spans="2:2" x14ac:dyDescent="0.25">
      <c r="B113" s="5"/>
    </row>
    <row r="114" spans="2:2" x14ac:dyDescent="0.25">
      <c r="B114" s="1"/>
    </row>
    <row r="115" spans="2:2" x14ac:dyDescent="0.25">
      <c r="B115" s="5"/>
    </row>
    <row r="116" spans="2:2" x14ac:dyDescent="0.25">
      <c r="B116" s="1"/>
    </row>
    <row r="117" spans="2:2" x14ac:dyDescent="0.25">
      <c r="B117" s="5"/>
    </row>
    <row r="118" spans="2:2" x14ac:dyDescent="0.25">
      <c r="B118" s="1"/>
    </row>
    <row r="119" spans="2:2" x14ac:dyDescent="0.25">
      <c r="B119" s="5"/>
    </row>
    <row r="120" spans="2:2" x14ac:dyDescent="0.25">
      <c r="B120" s="1"/>
    </row>
    <row r="121" spans="2:2" x14ac:dyDescent="0.25">
      <c r="B121" s="5"/>
    </row>
    <row r="122" spans="2:2" x14ac:dyDescent="0.25">
      <c r="B122" s="1"/>
    </row>
    <row r="123" spans="2:2" x14ac:dyDescent="0.25">
      <c r="B123" s="5"/>
    </row>
    <row r="124" spans="2:2" x14ac:dyDescent="0.25">
      <c r="B124" s="1"/>
    </row>
    <row r="125" spans="2:2" x14ac:dyDescent="0.25">
      <c r="B125" s="5"/>
    </row>
    <row r="126" spans="2:2" x14ac:dyDescent="0.25">
      <c r="B126" s="1"/>
    </row>
    <row r="127" spans="2:2" x14ac:dyDescent="0.25">
      <c r="B127" s="5"/>
    </row>
    <row r="128" spans="2:2" x14ac:dyDescent="0.25">
      <c r="B128" s="1"/>
    </row>
    <row r="129" spans="2:2" x14ac:dyDescent="0.25">
      <c r="B129" s="5"/>
    </row>
    <row r="130" spans="2:2" x14ac:dyDescent="0.25">
      <c r="B130" s="1"/>
    </row>
    <row r="131" spans="2:2" x14ac:dyDescent="0.25">
      <c r="B131" s="5"/>
    </row>
    <row r="132" spans="2:2" x14ac:dyDescent="0.25">
      <c r="B132" s="1"/>
    </row>
    <row r="133" spans="2:2" x14ac:dyDescent="0.25">
      <c r="B133" s="5"/>
    </row>
    <row r="134" spans="2:2" x14ac:dyDescent="0.25">
      <c r="B134" s="1"/>
    </row>
    <row r="135" spans="2:2" x14ac:dyDescent="0.25">
      <c r="B135" s="5"/>
    </row>
    <row r="136" spans="2:2" x14ac:dyDescent="0.25">
      <c r="B136" s="1"/>
    </row>
    <row r="137" spans="2:2" x14ac:dyDescent="0.25">
      <c r="B137" s="5"/>
    </row>
    <row r="138" spans="2:2" x14ac:dyDescent="0.25">
      <c r="B138" s="5"/>
    </row>
    <row r="139" spans="2:2" x14ac:dyDescent="0.25">
      <c r="B139" s="1"/>
    </row>
    <row r="140" spans="2:2" x14ac:dyDescent="0.25">
      <c r="B140" s="5"/>
    </row>
    <row r="141" spans="2:2" x14ac:dyDescent="0.25">
      <c r="B141" s="1"/>
    </row>
    <row r="142" spans="2:2" x14ac:dyDescent="0.25">
      <c r="B142" s="5"/>
    </row>
    <row r="143" spans="2:2" x14ac:dyDescent="0.25">
      <c r="B143" s="1"/>
    </row>
    <row r="144" spans="2:2" x14ac:dyDescent="0.25">
      <c r="B144" s="5"/>
    </row>
    <row r="145" spans="2:2" x14ac:dyDescent="0.25">
      <c r="B145" s="1"/>
    </row>
    <row r="146" spans="2:2" x14ac:dyDescent="0.25">
      <c r="B146" s="5"/>
    </row>
    <row r="147" spans="2:2" x14ac:dyDescent="0.25">
      <c r="B147" s="1"/>
    </row>
    <row r="148" spans="2:2" x14ac:dyDescent="0.25">
      <c r="B148" s="5"/>
    </row>
    <row r="149" spans="2:2" x14ac:dyDescent="0.25">
      <c r="B149" s="1"/>
    </row>
    <row r="150" spans="2:2" x14ac:dyDescent="0.25">
      <c r="B150" s="5"/>
    </row>
    <row r="151" spans="2:2" x14ac:dyDescent="0.25">
      <c r="B151" s="1"/>
    </row>
    <row r="152" spans="2:2" x14ac:dyDescent="0.25">
      <c r="B152" s="5"/>
    </row>
    <row r="153" spans="2:2" x14ac:dyDescent="0.25">
      <c r="B153" s="1"/>
    </row>
    <row r="154" spans="2:2" x14ac:dyDescent="0.25">
      <c r="B154" s="5"/>
    </row>
    <row r="155" spans="2:2" x14ac:dyDescent="0.25">
      <c r="B155" s="1"/>
    </row>
    <row r="156" spans="2:2" x14ac:dyDescent="0.25">
      <c r="B156" s="5"/>
    </row>
    <row r="157" spans="2:2" x14ac:dyDescent="0.25">
      <c r="B157" s="1"/>
    </row>
    <row r="158" spans="2:2" x14ac:dyDescent="0.25">
      <c r="B158" s="5"/>
    </row>
    <row r="159" spans="2:2" x14ac:dyDescent="0.25">
      <c r="B159" s="1"/>
    </row>
    <row r="160" spans="2:2" x14ac:dyDescent="0.25">
      <c r="B160" s="5"/>
    </row>
    <row r="161" spans="2:2" x14ac:dyDescent="0.25">
      <c r="B161" s="1"/>
    </row>
    <row r="162" spans="2:2" x14ac:dyDescent="0.25">
      <c r="B162" s="5"/>
    </row>
    <row r="163" spans="2:2" x14ac:dyDescent="0.25">
      <c r="B163" s="1"/>
    </row>
    <row r="164" spans="2:2" x14ac:dyDescent="0.25">
      <c r="B164" s="5"/>
    </row>
    <row r="165" spans="2:2" x14ac:dyDescent="0.25">
      <c r="B165" s="1"/>
    </row>
    <row r="166" spans="2:2" x14ac:dyDescent="0.25">
      <c r="B166" s="5"/>
    </row>
    <row r="167" spans="2:2" x14ac:dyDescent="0.25">
      <c r="B167" s="1"/>
    </row>
    <row r="168" spans="2:2" x14ac:dyDescent="0.25">
      <c r="B168" s="5"/>
    </row>
    <row r="169" spans="2:2" x14ac:dyDescent="0.25">
      <c r="B169" s="1"/>
    </row>
    <row r="170" spans="2:2" x14ac:dyDescent="0.25">
      <c r="B170" s="5"/>
    </row>
    <row r="171" spans="2:2" x14ac:dyDescent="0.25">
      <c r="B171" s="1"/>
    </row>
    <row r="172" spans="2:2" x14ac:dyDescent="0.25">
      <c r="B172" s="5"/>
    </row>
    <row r="173" spans="2:2" x14ac:dyDescent="0.25">
      <c r="B173" s="1"/>
    </row>
    <row r="174" spans="2:2" x14ac:dyDescent="0.25">
      <c r="B174" s="5"/>
    </row>
    <row r="175" spans="2:2" x14ac:dyDescent="0.25">
      <c r="B175" s="1"/>
    </row>
    <row r="176" spans="2:2" x14ac:dyDescent="0.25">
      <c r="B176" s="5"/>
    </row>
    <row r="177" spans="2:2" x14ac:dyDescent="0.25">
      <c r="B177" s="1"/>
    </row>
    <row r="178" spans="2:2" x14ac:dyDescent="0.25">
      <c r="B178" s="5"/>
    </row>
    <row r="179" spans="2:2" x14ac:dyDescent="0.25">
      <c r="B179" s="1"/>
    </row>
    <row r="180" spans="2:2" x14ac:dyDescent="0.25">
      <c r="B180" s="5"/>
    </row>
    <row r="181" spans="2:2" x14ac:dyDescent="0.25">
      <c r="B181" s="1"/>
    </row>
    <row r="182" spans="2:2" x14ac:dyDescent="0.25">
      <c r="B182" s="5"/>
    </row>
    <row r="183" spans="2:2" x14ac:dyDescent="0.25">
      <c r="B183" s="5"/>
    </row>
    <row r="184" spans="2:2" x14ac:dyDescent="0.25">
      <c r="B184" s="1"/>
    </row>
    <row r="185" spans="2:2" x14ac:dyDescent="0.25">
      <c r="B185" s="5"/>
    </row>
    <row r="186" spans="2:2" x14ac:dyDescent="0.25">
      <c r="B186" s="1"/>
    </row>
    <row r="187" spans="2:2" x14ac:dyDescent="0.25">
      <c r="B187" s="5"/>
    </row>
    <row r="188" spans="2:2" x14ac:dyDescent="0.25">
      <c r="B188" s="1"/>
    </row>
    <row r="189" spans="2:2" x14ac:dyDescent="0.25">
      <c r="B189" s="5"/>
    </row>
    <row r="190" spans="2:2" x14ac:dyDescent="0.25">
      <c r="B190" s="1"/>
    </row>
    <row r="191" spans="2:2" x14ac:dyDescent="0.25">
      <c r="B191" s="5"/>
    </row>
    <row r="192" spans="2:2" x14ac:dyDescent="0.25">
      <c r="B192" s="1"/>
    </row>
    <row r="193" spans="2:2" x14ac:dyDescent="0.25">
      <c r="B193" s="5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workbookViewId="0">
      <selection activeCell="L63" sqref="L63"/>
    </sheetView>
  </sheetViews>
  <sheetFormatPr defaultRowHeight="15" x14ac:dyDescent="0.25"/>
  <cols>
    <col min="1" max="1" width="45.85546875" bestFit="1" customWidth="1"/>
  </cols>
  <sheetData>
    <row r="1" spans="1:5" x14ac:dyDescent="0.25">
      <c r="A1" t="s">
        <v>3</v>
      </c>
      <c r="B1" s="1">
        <f>f</f>
        <v>1.6E-2</v>
      </c>
    </row>
    <row r="2" spans="1:5" x14ac:dyDescent="0.25">
      <c r="A2" t="s">
        <v>4</v>
      </c>
      <c r="B2" s="1">
        <f>avkastning</f>
        <v>0.05</v>
      </c>
    </row>
    <row r="3" spans="1:5" x14ac:dyDescent="0.25">
      <c r="A3" t="s">
        <v>5</v>
      </c>
      <c r="B3" s="1">
        <f>g</f>
        <v>1.6E-2</v>
      </c>
    </row>
    <row r="4" spans="1:5" x14ac:dyDescent="0.25">
      <c r="B4" s="1"/>
    </row>
    <row r="5" spans="1:5" x14ac:dyDescent="0.25">
      <c r="A5" t="s">
        <v>29</v>
      </c>
      <c r="B5" s="3">
        <v>21</v>
      </c>
    </row>
    <row r="6" spans="1:5" x14ac:dyDescent="0.25">
      <c r="A6" t="s">
        <v>2</v>
      </c>
      <c r="B6" s="3">
        <f>(1-(1+B1)^-B5)/B1</f>
        <v>17.71710652341179</v>
      </c>
    </row>
    <row r="8" spans="1:5" x14ac:dyDescent="0.25">
      <c r="A8" t="s">
        <v>31</v>
      </c>
      <c r="B8" s="6">
        <f>Formel!B10</f>
        <v>0.64530099647776851</v>
      </c>
    </row>
    <row r="9" spans="1:5" x14ac:dyDescent="0.25">
      <c r="B9" s="6"/>
    </row>
    <row r="10" spans="1:5" x14ac:dyDescent="0.25">
      <c r="A10" t="s">
        <v>15</v>
      </c>
      <c r="B10" s="6">
        <f>E82/F82</f>
        <v>0.35405774591510375</v>
      </c>
      <c r="C10" s="2"/>
      <c r="D10" s="5"/>
    </row>
    <row r="11" spans="1:5" x14ac:dyDescent="0.25">
      <c r="A11" t="s">
        <v>32</v>
      </c>
      <c r="B11" s="1">
        <f>1-B10</f>
        <v>0.64594225408489625</v>
      </c>
    </row>
    <row r="12" spans="1:5" x14ac:dyDescent="0.25">
      <c r="B12" s="6"/>
    </row>
    <row r="13" spans="1:5" x14ac:dyDescent="0.25">
      <c r="A13" t="s">
        <v>6</v>
      </c>
      <c r="B13" s="6">
        <f>C55/D55</f>
        <v>0.48926012684519476</v>
      </c>
      <c r="E13" s="4"/>
    </row>
    <row r="14" spans="1:5" x14ac:dyDescent="0.25">
      <c r="B14" s="2"/>
      <c r="E14" s="4"/>
    </row>
    <row r="15" spans="1:5" x14ac:dyDescent="0.25">
      <c r="A15" t="s">
        <v>7</v>
      </c>
      <c r="B15" t="s">
        <v>16</v>
      </c>
      <c r="C15" t="s">
        <v>8</v>
      </c>
      <c r="D15" t="s">
        <v>9</v>
      </c>
    </row>
    <row r="16" spans="1:5" x14ac:dyDescent="0.25">
      <c r="A16">
        <v>1</v>
      </c>
      <c r="B16" s="3">
        <f>(1+$B$3)^(A16-1)</f>
        <v>1</v>
      </c>
      <c r="C16" s="3">
        <f>B16*(1+$B$3)</f>
        <v>1.016</v>
      </c>
      <c r="D16" s="3">
        <f>B16*(1+$B$2)</f>
        <v>1.05</v>
      </c>
    </row>
    <row r="17" spans="1:4" x14ac:dyDescent="0.25">
      <c r="A17">
        <v>2</v>
      </c>
      <c r="B17" s="3">
        <f t="shared" ref="B17:B55" si="0">(1+$B$3)^(A17-1)</f>
        <v>1.016</v>
      </c>
      <c r="C17" s="3">
        <f>B17+C16*(1+$B$3)</f>
        <v>2.0482560000000003</v>
      </c>
      <c r="D17" s="3">
        <f>B17+D16*(1+$B$2)</f>
        <v>2.1185</v>
      </c>
    </row>
    <row r="18" spans="1:4" x14ac:dyDescent="0.25">
      <c r="A18">
        <v>3</v>
      </c>
      <c r="B18" s="3">
        <f t="shared" si="0"/>
        <v>1.0322560000000001</v>
      </c>
      <c r="C18" s="3">
        <f t="shared" ref="C18:C55" si="1">B18+C17*(1+$B$3)</f>
        <v>3.1132840960000001</v>
      </c>
      <c r="D18" s="3">
        <f t="shared" ref="D18:D55" si="2">B18+D17*(1+$B$2)</f>
        <v>3.2566810000000004</v>
      </c>
    </row>
    <row r="19" spans="1:4" x14ac:dyDescent="0.25">
      <c r="A19">
        <v>4</v>
      </c>
      <c r="B19" s="3">
        <f t="shared" si="0"/>
        <v>1.048772096</v>
      </c>
      <c r="C19" s="3">
        <f t="shared" si="1"/>
        <v>4.2118687375360002</v>
      </c>
      <c r="D19" s="3">
        <f t="shared" si="2"/>
        <v>4.4682871460000007</v>
      </c>
    </row>
    <row r="20" spans="1:4" x14ac:dyDescent="0.25">
      <c r="A20">
        <v>5</v>
      </c>
      <c r="B20" s="3">
        <f t="shared" si="0"/>
        <v>1.065552449536</v>
      </c>
      <c r="C20" s="3">
        <f t="shared" si="1"/>
        <v>5.3448110868725758</v>
      </c>
      <c r="D20" s="3">
        <f t="shared" si="2"/>
        <v>5.7572539528360007</v>
      </c>
    </row>
    <row r="21" spans="1:4" x14ac:dyDescent="0.25">
      <c r="A21">
        <v>6</v>
      </c>
      <c r="B21" s="3">
        <f t="shared" si="0"/>
        <v>1.0826012887285761</v>
      </c>
      <c r="C21" s="3">
        <f t="shared" si="1"/>
        <v>6.5129293529911134</v>
      </c>
      <c r="D21" s="3">
        <f t="shared" si="2"/>
        <v>7.1277179392063772</v>
      </c>
    </row>
    <row r="22" spans="1:4" x14ac:dyDescent="0.25">
      <c r="A22">
        <v>7</v>
      </c>
      <c r="B22" s="3">
        <f t="shared" si="0"/>
        <v>1.0999229093482332</v>
      </c>
      <c r="C22" s="3">
        <f t="shared" si="1"/>
        <v>7.7170591319872051</v>
      </c>
      <c r="D22" s="3">
        <f t="shared" si="2"/>
        <v>8.5840267455149295</v>
      </c>
    </row>
    <row r="23" spans="1:4" x14ac:dyDescent="0.25">
      <c r="A23">
        <v>8</v>
      </c>
      <c r="B23" s="3">
        <f t="shared" si="0"/>
        <v>1.117521675897805</v>
      </c>
      <c r="C23" s="3">
        <f t="shared" si="1"/>
        <v>8.9580537539968059</v>
      </c>
      <c r="D23" s="3">
        <f t="shared" si="2"/>
        <v>10.130749758688482</v>
      </c>
    </row>
    <row r="24" spans="1:4" x14ac:dyDescent="0.25">
      <c r="A24">
        <v>9</v>
      </c>
      <c r="B24" s="3">
        <f t="shared" si="0"/>
        <v>1.1354020227121699</v>
      </c>
      <c r="C24" s="3">
        <f t="shared" si="1"/>
        <v>10.236784636772924</v>
      </c>
      <c r="D24" s="3">
        <f t="shared" si="2"/>
        <v>11.772689269335078</v>
      </c>
    </row>
    <row r="25" spans="1:4" x14ac:dyDescent="0.25">
      <c r="A25">
        <v>10</v>
      </c>
      <c r="B25" s="3">
        <f t="shared" si="0"/>
        <v>1.1535684550755647</v>
      </c>
      <c r="C25" s="3">
        <f t="shared" si="1"/>
        <v>11.554141646036856</v>
      </c>
      <c r="D25" s="3">
        <f t="shared" si="2"/>
        <v>13.514892187877397</v>
      </c>
    </row>
    <row r="26" spans="1:4" x14ac:dyDescent="0.25">
      <c r="A26">
        <v>11</v>
      </c>
      <c r="B26" s="3">
        <f t="shared" si="0"/>
        <v>1.1720255503567738</v>
      </c>
      <c r="C26" s="3">
        <f t="shared" si="1"/>
        <v>12.911033462730218</v>
      </c>
      <c r="D26" s="3">
        <f t="shared" si="2"/>
        <v>15.36266234762804</v>
      </c>
    </row>
    <row r="27" spans="1:4" x14ac:dyDescent="0.25">
      <c r="A27">
        <v>12</v>
      </c>
      <c r="B27" s="3">
        <f t="shared" si="0"/>
        <v>1.1907779591624821</v>
      </c>
      <c r="C27" s="3">
        <f t="shared" si="1"/>
        <v>14.308387957296384</v>
      </c>
      <c r="D27" s="3">
        <f t="shared" si="2"/>
        <v>17.321573424171923</v>
      </c>
    </row>
    <row r="28" spans="1:4" x14ac:dyDescent="0.25">
      <c r="A28">
        <v>13</v>
      </c>
      <c r="B28" s="3">
        <f t="shared" si="0"/>
        <v>1.2098304065090819</v>
      </c>
      <c r="C28" s="3">
        <f t="shared" si="1"/>
        <v>15.747152571122209</v>
      </c>
      <c r="D28" s="3">
        <f t="shared" si="2"/>
        <v>19.397482501889602</v>
      </c>
    </row>
    <row r="29" spans="1:4" x14ac:dyDescent="0.25">
      <c r="A29">
        <v>14</v>
      </c>
      <c r="B29" s="3">
        <f t="shared" si="0"/>
        <v>1.2291876930132273</v>
      </c>
      <c r="C29" s="3">
        <f t="shared" si="1"/>
        <v>17.228294705273392</v>
      </c>
      <c r="D29" s="3">
        <f t="shared" si="2"/>
        <v>21.59654431999731</v>
      </c>
    </row>
    <row r="30" spans="1:4" x14ac:dyDescent="0.25">
      <c r="A30">
        <v>15</v>
      </c>
      <c r="B30" s="3">
        <f t="shared" si="0"/>
        <v>1.2488546961014388</v>
      </c>
      <c r="C30" s="3">
        <f t="shared" si="1"/>
        <v>18.752802116659204</v>
      </c>
      <c r="D30" s="3">
        <f t="shared" si="2"/>
        <v>23.925226232098616</v>
      </c>
    </row>
    <row r="31" spans="1:4" x14ac:dyDescent="0.25">
      <c r="A31">
        <v>16</v>
      </c>
      <c r="B31" s="3">
        <f t="shared" si="0"/>
        <v>1.2688363712390618</v>
      </c>
      <c r="C31" s="3">
        <f t="shared" si="1"/>
        <v>20.321683321764812</v>
      </c>
      <c r="D31" s="3">
        <f t="shared" si="2"/>
        <v>26.390323914942609</v>
      </c>
    </row>
    <row r="32" spans="1:4" x14ac:dyDescent="0.25">
      <c r="A32">
        <v>17</v>
      </c>
      <c r="B32" s="3">
        <f t="shared" si="0"/>
        <v>1.2891377531788868</v>
      </c>
      <c r="C32" s="3">
        <f t="shared" si="1"/>
        <v>21.935968008091937</v>
      </c>
      <c r="D32" s="3">
        <f t="shared" si="2"/>
        <v>28.998977863868628</v>
      </c>
    </row>
    <row r="33" spans="1:4" x14ac:dyDescent="0.25">
      <c r="A33">
        <v>18</v>
      </c>
      <c r="B33" s="3">
        <f t="shared" si="0"/>
        <v>1.309763957229749</v>
      </c>
      <c r="C33" s="3">
        <f t="shared" si="1"/>
        <v>23.596707453451156</v>
      </c>
      <c r="D33" s="3">
        <f t="shared" si="2"/>
        <v>31.758690714291809</v>
      </c>
    </row>
    <row r="34" spans="1:4" x14ac:dyDescent="0.25">
      <c r="A34">
        <v>19</v>
      </c>
      <c r="B34" s="3">
        <f t="shared" si="0"/>
        <v>1.330720180545425</v>
      </c>
      <c r="C34" s="3">
        <f t="shared" si="1"/>
        <v>25.304974953251797</v>
      </c>
      <c r="D34" s="3">
        <f t="shared" si="2"/>
        <v>34.677345430551831</v>
      </c>
    </row>
    <row r="35" spans="1:4" x14ac:dyDescent="0.25">
      <c r="A35">
        <v>20</v>
      </c>
      <c r="B35" s="3">
        <f t="shared" si="0"/>
        <v>1.3520117034341517</v>
      </c>
      <c r="C35" s="3">
        <f t="shared" si="1"/>
        <v>27.061866255937979</v>
      </c>
      <c r="D35" s="3">
        <f t="shared" si="2"/>
        <v>37.763224405513576</v>
      </c>
    </row>
    <row r="36" spans="1:4" x14ac:dyDescent="0.25">
      <c r="A36">
        <v>21</v>
      </c>
      <c r="B36" s="3">
        <f t="shared" si="0"/>
        <v>1.3736438906890982</v>
      </c>
      <c r="C36" s="3">
        <f t="shared" si="1"/>
        <v>28.868500006722087</v>
      </c>
      <c r="D36" s="3">
        <f t="shared" si="2"/>
        <v>41.025029516478348</v>
      </c>
    </row>
    <row r="37" spans="1:4" x14ac:dyDescent="0.25">
      <c r="A37">
        <v>22</v>
      </c>
      <c r="B37" s="3">
        <f t="shared" si="0"/>
        <v>1.3956221929401238</v>
      </c>
      <c r="C37" s="3">
        <f t="shared" si="1"/>
        <v>30.726018199769765</v>
      </c>
      <c r="D37" s="3">
        <f t="shared" si="2"/>
        <v>44.47190318524239</v>
      </c>
    </row>
    <row r="38" spans="1:4" x14ac:dyDescent="0.25">
      <c r="A38">
        <v>23</v>
      </c>
      <c r="B38" s="3">
        <f t="shared" si="0"/>
        <v>1.4179521480271657</v>
      </c>
      <c r="C38" s="3">
        <f t="shared" si="1"/>
        <v>32.635586638993246</v>
      </c>
      <c r="D38" s="3">
        <f t="shared" si="2"/>
        <v>48.113450492531683</v>
      </c>
    </row>
    <row r="39" spans="1:4" x14ac:dyDescent="0.25">
      <c r="A39">
        <v>24</v>
      </c>
      <c r="B39" s="3">
        <f t="shared" si="0"/>
        <v>1.4406393823956005</v>
      </c>
      <c r="C39" s="3">
        <f t="shared" si="1"/>
        <v>34.598395407612742</v>
      </c>
      <c r="D39" s="3">
        <f t="shared" si="2"/>
        <v>51.959762399553874</v>
      </c>
    </row>
    <row r="40" spans="1:4" x14ac:dyDescent="0.25">
      <c r="A40">
        <v>25</v>
      </c>
      <c r="B40" s="3">
        <f t="shared" si="0"/>
        <v>1.4636896125139303</v>
      </c>
      <c r="C40" s="3">
        <f t="shared" si="1"/>
        <v>36.615659346648478</v>
      </c>
      <c r="D40" s="3">
        <f t="shared" si="2"/>
        <v>56.021440132045498</v>
      </c>
    </row>
    <row r="41" spans="1:4" x14ac:dyDescent="0.25">
      <c r="A41">
        <v>26</v>
      </c>
      <c r="B41" s="3">
        <f t="shared" si="0"/>
        <v>1.4871086463141532</v>
      </c>
      <c r="C41" s="3">
        <f t="shared" si="1"/>
        <v>38.688618542509012</v>
      </c>
      <c r="D41" s="3">
        <f t="shared" si="2"/>
        <v>60.309620784961929</v>
      </c>
    </row>
    <row r="42" spans="1:4" x14ac:dyDescent="0.25">
      <c r="A42">
        <v>27</v>
      </c>
      <c r="B42" s="3">
        <f t="shared" si="0"/>
        <v>1.5109023846551797</v>
      </c>
      <c r="C42" s="3">
        <f t="shared" si="1"/>
        <v>40.818538823844342</v>
      </c>
      <c r="D42" s="3">
        <f t="shared" si="2"/>
        <v>64.836004208865205</v>
      </c>
    </row>
    <row r="43" spans="1:4" x14ac:dyDescent="0.25">
      <c r="A43">
        <v>28</v>
      </c>
      <c r="B43" s="3">
        <f t="shared" si="0"/>
        <v>1.5350768228096623</v>
      </c>
      <c r="C43" s="3">
        <f t="shared" si="1"/>
        <v>43.006712267835518</v>
      </c>
      <c r="D43" s="3">
        <f t="shared" si="2"/>
        <v>69.612881242118121</v>
      </c>
    </row>
    <row r="44" spans="1:4" x14ac:dyDescent="0.25">
      <c r="A44">
        <v>29</v>
      </c>
      <c r="B44" s="3">
        <f t="shared" si="0"/>
        <v>1.5596380519746171</v>
      </c>
      <c r="C44" s="3">
        <f t="shared" si="1"/>
        <v>45.254457716095501</v>
      </c>
      <c r="D44" s="3">
        <f t="shared" si="2"/>
        <v>74.653163356198647</v>
      </c>
    </row>
    <row r="45" spans="1:4" x14ac:dyDescent="0.25">
      <c r="A45">
        <v>30</v>
      </c>
      <c r="B45" s="3">
        <f t="shared" si="0"/>
        <v>1.5845922608062111</v>
      </c>
      <c r="C45" s="3">
        <f t="shared" si="1"/>
        <v>47.563121300359242</v>
      </c>
      <c r="D45" s="3">
        <f t="shared" si="2"/>
        <v>79.970413784814781</v>
      </c>
    </row>
    <row r="46" spans="1:4" x14ac:dyDescent="0.25">
      <c r="A46">
        <v>31</v>
      </c>
      <c r="B46" s="3">
        <f t="shared" si="0"/>
        <v>1.6099457369791104</v>
      </c>
      <c r="C46" s="3">
        <f t="shared" si="1"/>
        <v>49.934076978144105</v>
      </c>
      <c r="D46" s="3">
        <f t="shared" si="2"/>
        <v>85.578880211034644</v>
      </c>
    </row>
    <row r="47" spans="1:4" x14ac:dyDescent="0.25">
      <c r="A47">
        <v>32</v>
      </c>
      <c r="B47" s="3">
        <f t="shared" si="0"/>
        <v>1.635704868770776</v>
      </c>
      <c r="C47" s="3">
        <f t="shared" si="1"/>
        <v>52.368727078565186</v>
      </c>
      <c r="D47" s="3">
        <f t="shared" si="2"/>
        <v>91.493529090357157</v>
      </c>
    </row>
    <row r="48" spans="1:4" x14ac:dyDescent="0.25">
      <c r="A48">
        <v>33</v>
      </c>
      <c r="B48" s="3">
        <f t="shared" si="0"/>
        <v>1.6618761466711085</v>
      </c>
      <c r="C48" s="3">
        <f t="shared" si="1"/>
        <v>54.868502858493343</v>
      </c>
      <c r="D48" s="3">
        <f t="shared" si="2"/>
        <v>97.730081691546118</v>
      </c>
    </row>
    <row r="49" spans="1:9" x14ac:dyDescent="0.25">
      <c r="A49">
        <v>34</v>
      </c>
      <c r="B49" s="3">
        <f t="shared" si="0"/>
        <v>1.6884661650178463</v>
      </c>
      <c r="C49" s="3">
        <f t="shared" si="1"/>
        <v>57.434865069247081</v>
      </c>
      <c r="D49" s="3">
        <f t="shared" si="2"/>
        <v>104.30505194114127</v>
      </c>
    </row>
    <row r="50" spans="1:9" x14ac:dyDescent="0.25">
      <c r="A50">
        <v>35</v>
      </c>
      <c r="B50" s="3">
        <f t="shared" si="0"/>
        <v>1.7154816236581318</v>
      </c>
      <c r="C50" s="3">
        <f t="shared" si="1"/>
        <v>60.06930453401317</v>
      </c>
      <c r="D50" s="3">
        <f t="shared" si="2"/>
        <v>111.23578616185648</v>
      </c>
    </row>
    <row r="51" spans="1:9" x14ac:dyDescent="0.25">
      <c r="A51">
        <v>36</v>
      </c>
      <c r="B51" s="3">
        <f t="shared" si="0"/>
        <v>1.7429293296366619</v>
      </c>
      <c r="C51" s="3">
        <f t="shared" si="1"/>
        <v>62.773342736194039</v>
      </c>
      <c r="D51" s="3">
        <f t="shared" si="2"/>
        <v>118.54050479958597</v>
      </c>
    </row>
    <row r="52" spans="1:9" x14ac:dyDescent="0.25">
      <c r="A52">
        <v>37</v>
      </c>
      <c r="B52" s="3">
        <f t="shared" si="0"/>
        <v>1.7708161989108486</v>
      </c>
      <c r="C52" s="3">
        <f t="shared" si="1"/>
        <v>65.548532418883994</v>
      </c>
      <c r="D52" s="3">
        <f t="shared" si="2"/>
        <v>126.23834623847613</v>
      </c>
    </row>
    <row r="53" spans="1:9" x14ac:dyDescent="0.25">
      <c r="A53">
        <v>38</v>
      </c>
      <c r="B53" s="3">
        <f t="shared" si="0"/>
        <v>1.7991492580934223</v>
      </c>
      <c r="C53" s="3">
        <f t="shared" si="1"/>
        <v>68.396458195679557</v>
      </c>
      <c r="D53" s="3">
        <f t="shared" si="2"/>
        <v>134.34941280849335</v>
      </c>
    </row>
    <row r="54" spans="1:9" x14ac:dyDescent="0.25">
      <c r="A54">
        <v>39</v>
      </c>
      <c r="B54" s="3">
        <f t="shared" si="0"/>
        <v>1.8279356462229168</v>
      </c>
      <c r="C54" s="3">
        <f t="shared" si="1"/>
        <v>71.318737173033341</v>
      </c>
      <c r="D54" s="3">
        <f t="shared" si="2"/>
        <v>142.89481909514095</v>
      </c>
    </row>
    <row r="55" spans="1:9" x14ac:dyDescent="0.25">
      <c r="A55">
        <v>40</v>
      </c>
      <c r="B55" s="3">
        <f t="shared" si="0"/>
        <v>1.8571826165624836</v>
      </c>
      <c r="C55" s="3">
        <f t="shared" si="1"/>
        <v>74.31701958436436</v>
      </c>
      <c r="D55" s="3">
        <f t="shared" si="2"/>
        <v>151.89674266646048</v>
      </c>
      <c r="H55" t="s">
        <v>39</v>
      </c>
      <c r="I55">
        <f>A55*B55</f>
        <v>74.287304662499338</v>
      </c>
    </row>
    <row r="56" spans="1:9" x14ac:dyDescent="0.25">
      <c r="B56" s="3"/>
      <c r="C56" s="3"/>
      <c r="D56" s="3"/>
    </row>
    <row r="57" spans="1:9" x14ac:dyDescent="0.25">
      <c r="C57" t="s">
        <v>10</v>
      </c>
      <c r="E57" t="s">
        <v>13</v>
      </c>
    </row>
    <row r="58" spans="1:9" x14ac:dyDescent="0.25">
      <c r="A58" t="s">
        <v>40</v>
      </c>
      <c r="C58" t="s">
        <v>11</v>
      </c>
      <c r="D58" t="s">
        <v>12</v>
      </c>
      <c r="E58" t="s">
        <v>11</v>
      </c>
      <c r="F58" t="s">
        <v>12</v>
      </c>
    </row>
    <row r="59" spans="1:9" x14ac:dyDescent="0.25">
      <c r="A59">
        <v>0</v>
      </c>
      <c r="C59" s="3">
        <f>C55/$B$6</f>
        <v>4.1946476692545787</v>
      </c>
      <c r="D59" s="3">
        <f>D55/$B$6</f>
        <v>8.5734508885940635</v>
      </c>
    </row>
    <row r="60" spans="1:9" x14ac:dyDescent="0.25">
      <c r="A60">
        <v>1</v>
      </c>
      <c r="C60" s="3">
        <f>C59*(1+$B$3)/(1+$B$1)</f>
        <v>4.1946476692545787</v>
      </c>
      <c r="D60" s="3">
        <f>D59*(1+$B$2)/(1+$B$1)</f>
        <v>8.8603577096690618</v>
      </c>
      <c r="E60" s="3">
        <f>C60/(1+$B$2)^$A60</f>
        <v>3.9949025421472175</v>
      </c>
      <c r="F60" s="3">
        <f>D60/(1+$B$2)^$A60</f>
        <v>8.4384359139705349</v>
      </c>
    </row>
    <row r="61" spans="1:9" x14ac:dyDescent="0.25">
      <c r="A61">
        <v>2</v>
      </c>
      <c r="C61" s="3">
        <f t="shared" ref="C61:C79" si="3">C60*(1+$B$3)/(1+$B$1)</f>
        <v>4.1946476692545787</v>
      </c>
      <c r="D61" s="3">
        <f t="shared" ref="D61:D79" si="4">D60*(1+$B$2)/(1+$B$1)</f>
        <v>9.1568657432603491</v>
      </c>
      <c r="E61" s="3">
        <f t="shared" ref="E61:E80" si="5">C61/(1+$B$2)^$A61</f>
        <v>3.8046690877592551</v>
      </c>
      <c r="F61" s="3">
        <f t="shared" ref="F61:F79" si="6">D61/(1+$B$2)^$A61</f>
        <v>8.3055471594198167</v>
      </c>
    </row>
    <row r="62" spans="1:9" x14ac:dyDescent="0.25">
      <c r="A62">
        <v>3</v>
      </c>
      <c r="C62" s="3">
        <f t="shared" si="3"/>
        <v>4.1946476692545787</v>
      </c>
      <c r="D62" s="3">
        <f t="shared" si="4"/>
        <v>9.4632962897867774</v>
      </c>
      <c r="E62" s="3">
        <f t="shared" si="5"/>
        <v>3.6234943692945283</v>
      </c>
      <c r="F62" s="3">
        <f t="shared" si="6"/>
        <v>8.1747511411612361</v>
      </c>
    </row>
    <row r="63" spans="1:9" x14ac:dyDescent="0.25">
      <c r="A63">
        <v>4</v>
      </c>
      <c r="C63" s="3">
        <f t="shared" si="3"/>
        <v>4.1946476692545787</v>
      </c>
      <c r="D63" s="3">
        <f t="shared" si="4"/>
        <v>9.7799814018465714</v>
      </c>
      <c r="E63" s="3">
        <f t="shared" si="5"/>
        <v>3.4509470183757416</v>
      </c>
      <c r="F63" s="3">
        <f t="shared" si="6"/>
        <v>8.0460149027177543</v>
      </c>
    </row>
    <row r="64" spans="1:9" x14ac:dyDescent="0.25">
      <c r="A64">
        <v>5</v>
      </c>
      <c r="C64" s="3">
        <f t="shared" si="3"/>
        <v>4.1946476692545787</v>
      </c>
      <c r="D64" s="3">
        <f t="shared" si="4"/>
        <v>10.107264244034349</v>
      </c>
      <c r="E64" s="3">
        <f t="shared" si="5"/>
        <v>3.2866162079768961</v>
      </c>
      <c r="F64" s="3">
        <f t="shared" si="6"/>
        <v>7.9193060066119605</v>
      </c>
    </row>
    <row r="65" spans="1:6" x14ac:dyDescent="0.25">
      <c r="A65">
        <v>6</v>
      </c>
      <c r="C65" s="3">
        <f t="shared" si="3"/>
        <v>4.1946476692545787</v>
      </c>
      <c r="D65" s="3">
        <f t="shared" si="4"/>
        <v>10.445499464799278</v>
      </c>
      <c r="E65" s="3">
        <f t="shared" si="5"/>
        <v>3.1301106742637113</v>
      </c>
      <c r="F65" s="3">
        <f t="shared" si="6"/>
        <v>7.7945925261928757</v>
      </c>
    </row>
    <row r="66" spans="1:6" x14ac:dyDescent="0.25">
      <c r="A66">
        <v>7</v>
      </c>
      <c r="C66" s="3">
        <f t="shared" si="3"/>
        <v>4.1946476692545787</v>
      </c>
      <c r="D66" s="3">
        <f t="shared" si="4"/>
        <v>10.795053580747286</v>
      </c>
      <c r="E66" s="3">
        <f t="shared" si="5"/>
        <v>2.9810577850130575</v>
      </c>
      <c r="F66" s="3">
        <f t="shared" si="6"/>
        <v>7.6718430375914117</v>
      </c>
    </row>
    <row r="67" spans="1:6" x14ac:dyDescent="0.25">
      <c r="A67">
        <v>8</v>
      </c>
      <c r="C67" s="3">
        <f t="shared" si="3"/>
        <v>4.1946476692545787</v>
      </c>
      <c r="D67" s="3">
        <f t="shared" si="4"/>
        <v>11.156305373803789</v>
      </c>
      <c r="E67" s="3">
        <f t="shared" si="5"/>
        <v>2.8391026523933887</v>
      </c>
      <c r="F67" s="3">
        <f t="shared" si="6"/>
        <v>7.5510266118025715</v>
      </c>
    </row>
    <row r="68" spans="1:6" x14ac:dyDescent="0.25">
      <c r="A68">
        <v>9</v>
      </c>
      <c r="C68" s="3">
        <f t="shared" si="3"/>
        <v>4.1946476692545787</v>
      </c>
      <c r="D68" s="3">
        <f t="shared" si="4"/>
        <v>11.529646301667302</v>
      </c>
      <c r="E68" s="3">
        <f t="shared" si="5"/>
        <v>2.7039072879937032</v>
      </c>
      <c r="F68" s="3">
        <f t="shared" si="6"/>
        <v>7.4321128068922944</v>
      </c>
    </row>
    <row r="69" spans="1:6" x14ac:dyDescent="0.25">
      <c r="A69">
        <v>10</v>
      </c>
      <c r="C69" s="3">
        <f t="shared" si="3"/>
        <v>4.1946476692545787</v>
      </c>
      <c r="D69" s="3">
        <f t="shared" si="4"/>
        <v>11.915480921998689</v>
      </c>
      <c r="E69" s="3">
        <f t="shared" si="5"/>
        <v>2.575149798089241</v>
      </c>
      <c r="F69" s="3">
        <f t="shared" si="6"/>
        <v>7.315071660327062</v>
      </c>
    </row>
    <row r="70" spans="1:6" x14ac:dyDescent="0.25">
      <c r="A70">
        <v>11</v>
      </c>
      <c r="C70" s="3">
        <f t="shared" si="3"/>
        <v>4.1946476692545787</v>
      </c>
      <c r="D70" s="3">
        <f t="shared" si="4"/>
        <v>12.314227330805732</v>
      </c>
      <c r="E70" s="3">
        <f t="shared" si="5"/>
        <v>2.4525236172278486</v>
      </c>
      <c r="F70" s="3">
        <f t="shared" si="6"/>
        <v>7.1998736814242728</v>
      </c>
    </row>
    <row r="71" spans="1:6" x14ac:dyDescent="0.25">
      <c r="A71">
        <v>12</v>
      </c>
      <c r="C71" s="3">
        <f t="shared" si="3"/>
        <v>4.1946476692545787</v>
      </c>
      <c r="D71" s="3">
        <f t="shared" si="4"/>
        <v>12.726317615498051</v>
      </c>
      <c r="E71" s="3">
        <f t="shared" si="5"/>
        <v>2.3357367783122371</v>
      </c>
      <c r="F71" s="3">
        <f t="shared" si="6"/>
        <v>7.0864898439215303</v>
      </c>
    </row>
    <row r="72" spans="1:6" x14ac:dyDescent="0.25">
      <c r="A72">
        <v>13</v>
      </c>
      <c r="C72" s="3">
        <f t="shared" si="3"/>
        <v>4.1946476692545787</v>
      </c>
      <c r="D72" s="3">
        <f t="shared" si="4"/>
        <v>13.152198323103301</v>
      </c>
      <c r="E72" s="3">
        <f t="shared" si="5"/>
        <v>2.2245112174402255</v>
      </c>
      <c r="F72" s="3">
        <f t="shared" si="6"/>
        <v>6.9748915786629224</v>
      </c>
    </row>
    <row r="73" spans="1:6" x14ac:dyDescent="0.25">
      <c r="A73">
        <v>14</v>
      </c>
      <c r="C73" s="3">
        <f t="shared" si="3"/>
        <v>4.1946476692545787</v>
      </c>
      <c r="D73" s="3">
        <f t="shared" si="4"/>
        <v>13.592330944152033</v>
      </c>
      <c r="E73" s="3">
        <f t="shared" si="5"/>
        <v>2.1185821118478341</v>
      </c>
      <c r="F73" s="3">
        <f t="shared" si="6"/>
        <v>6.8650507664005156</v>
      </c>
    </row>
    <row r="74" spans="1:6" x14ac:dyDescent="0.25">
      <c r="A74">
        <v>15</v>
      </c>
      <c r="C74" s="3">
        <f t="shared" si="3"/>
        <v>4.1946476692545787</v>
      </c>
      <c r="D74" s="3">
        <f t="shared" si="4"/>
        <v>14.047192412755548</v>
      </c>
      <c r="E74" s="3">
        <f t="shared" si="5"/>
        <v>2.0176972493788892</v>
      </c>
      <c r="F74" s="3">
        <f t="shared" si="6"/>
        <v>6.7569397307091679</v>
      </c>
    </row>
    <row r="75" spans="1:6" x14ac:dyDescent="0.25">
      <c r="A75">
        <v>16</v>
      </c>
      <c r="C75" s="3">
        <f t="shared" si="3"/>
        <v>4.1946476692545787</v>
      </c>
      <c r="D75" s="3">
        <f t="shared" si="4"/>
        <v>14.517275623418628</v>
      </c>
      <c r="E75" s="3">
        <f t="shared" si="5"/>
        <v>1.9216164279798946</v>
      </c>
      <c r="F75" s="3">
        <f t="shared" si="6"/>
        <v>6.6505312310129616</v>
      </c>
    </row>
    <row r="76" spans="1:6" x14ac:dyDescent="0.25">
      <c r="A76">
        <v>17</v>
      </c>
      <c r="C76" s="3">
        <f t="shared" si="3"/>
        <v>4.1946476692545787</v>
      </c>
      <c r="D76" s="3">
        <f t="shared" si="4"/>
        <v>15.003089965147206</v>
      </c>
      <c r="E76" s="3">
        <f t="shared" si="5"/>
        <v>1.8301108837903755</v>
      </c>
      <c r="F76" s="3">
        <f t="shared" si="6"/>
        <v>6.5457984557214184</v>
      </c>
    </row>
    <row r="77" spans="1:6" x14ac:dyDescent="0.25">
      <c r="A77">
        <v>18</v>
      </c>
      <c r="C77" s="3">
        <f t="shared" si="3"/>
        <v>4.1946476692545787</v>
      </c>
      <c r="D77" s="3">
        <f t="shared" si="4"/>
        <v>15.505161873429692</v>
      </c>
      <c r="E77" s="3">
        <f t="shared" si="5"/>
        <v>1.7429627464670243</v>
      </c>
      <c r="F77" s="3">
        <f t="shared" si="6"/>
        <v>6.442715015473838</v>
      </c>
    </row>
    <row r="78" spans="1:6" x14ac:dyDescent="0.25">
      <c r="A78">
        <v>19</v>
      </c>
      <c r="C78" s="3">
        <f t="shared" si="3"/>
        <v>4.1946476692545787</v>
      </c>
      <c r="D78" s="3">
        <f t="shared" si="4"/>
        <v>16.024035400690135</v>
      </c>
      <c r="E78" s="3">
        <f t="shared" si="5"/>
        <v>1.659964520444785</v>
      </c>
      <c r="F78" s="3">
        <f t="shared" si="6"/>
        <v>6.3412549364899977</v>
      </c>
    </row>
    <row r="79" spans="1:6" x14ac:dyDescent="0.25">
      <c r="A79">
        <v>20</v>
      </c>
      <c r="C79" s="3">
        <f t="shared" si="3"/>
        <v>4.1946476692545787</v>
      </c>
      <c r="D79" s="3">
        <f t="shared" si="4"/>
        <v>16.560272805831339</v>
      </c>
      <c r="E79" s="3">
        <f t="shared" si="5"/>
        <v>1.5809185908997954</v>
      </c>
      <c r="F79" s="3">
        <f t="shared" si="6"/>
        <v>6.2413926540255877</v>
      </c>
    </row>
    <row r="80" spans="1:6" x14ac:dyDescent="0.25">
      <c r="A80">
        <v>21</v>
      </c>
      <c r="C80" s="3">
        <f t="shared" ref="C80" si="7">C79*(1+$B$3)/(1+$B$1)</f>
        <v>4.1946476692545787</v>
      </c>
      <c r="D80" s="3">
        <f t="shared" ref="D80" si="8">D79*(1+$B$2)/(1+$B$1)</f>
        <v>17.114455163506801</v>
      </c>
      <c r="E80" s="3">
        <f t="shared" si="5"/>
        <v>1.5056367532379005</v>
      </c>
      <c r="F80" s="3">
        <f t="shared" ref="F80" si="9">D80/(1+$B$2)^$A80</f>
        <v>6.1431030059306986</v>
      </c>
    </row>
    <row r="81" spans="1:6" x14ac:dyDescent="0.25">
      <c r="C81" s="3"/>
      <c r="D81" s="3"/>
      <c r="E81" s="3"/>
      <c r="F81" s="3"/>
    </row>
    <row r="82" spans="1:6" x14ac:dyDescent="0.25">
      <c r="A82" t="s">
        <v>14</v>
      </c>
      <c r="C82" s="3"/>
      <c r="D82" s="3"/>
      <c r="E82" s="3">
        <f>SUM(E60:E80)</f>
        <v>53.780218320333553</v>
      </c>
      <c r="F82" s="3">
        <f>SUM(F60:F80)</f>
        <v>151.89674266646045</v>
      </c>
    </row>
    <row r="83" spans="1:6" x14ac:dyDescent="0.25">
      <c r="E83" s="3"/>
    </row>
    <row r="84" spans="1:6" x14ac:dyDescent="0.25">
      <c r="A84" t="s">
        <v>34</v>
      </c>
      <c r="C84" s="2">
        <f>C59/B55*16%*93%</f>
        <v>0.33608088274074249</v>
      </c>
      <c r="D84" s="2">
        <f>D59/B55*16%*93%</f>
        <v>0.68691655890258307</v>
      </c>
    </row>
    <row r="101" spans="1:2" x14ac:dyDescent="0.25">
      <c r="A101" t="s">
        <v>33</v>
      </c>
    </row>
    <row r="102" spans="1:2" x14ac:dyDescent="0.25">
      <c r="A102" t="s">
        <v>18</v>
      </c>
      <c r="B102" s="3">
        <f>SUMPRODUCT(A16:A55,B16:B55)/SUM(B16:B55)</f>
        <v>22.601038470489126</v>
      </c>
    </row>
    <row r="103" spans="1:2" x14ac:dyDescent="0.25">
      <c r="A103" t="s">
        <v>19</v>
      </c>
      <c r="B103" s="3">
        <f>0+SUMPRODUCT(A60:A79,C60:C79)/SUM(C60:C79)</f>
        <v>10.5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Formel</vt:lpstr>
      <vt:lpstr>Diagram</vt:lpstr>
      <vt:lpstr>Numerisk uträkning</vt:lpstr>
      <vt:lpstr>avkastning</vt:lpstr>
      <vt:lpstr>f</vt:lpstr>
      <vt:lpstr>g</vt:lpstr>
      <vt:lpstr>P</vt:lpstr>
      <vt:lpstr>W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Lundberg</dc:creator>
  <cp:lastModifiedBy>Jacob Lundberg</cp:lastModifiedBy>
  <dcterms:created xsi:type="dcterms:W3CDTF">2021-12-21T18:47:03Z</dcterms:created>
  <dcterms:modified xsi:type="dcterms:W3CDTF">2022-11-03T10:06:26Z</dcterms:modified>
</cp:coreProperties>
</file>